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heemglobal-my.sharepoint.com/personal/sarah_womack_htpg_com/Documents/Desktop/web UPDATES/Submittals 0825/"/>
    </mc:Choice>
  </mc:AlternateContent>
  <xr:revisionPtr revIDLastSave="0" documentId="14_{B5420CD6-C144-49A7-B5F4-821669C1C963}" xr6:coauthVersionLast="47" xr6:coauthVersionMax="47" xr10:uidLastSave="{00000000-0000-0000-0000-000000000000}"/>
  <bookViews>
    <workbookView xWindow="-110" yWindow="-110" windowWidth="19420" windowHeight="10300" firstSheet="13" activeTab="13" xr2:uid="{67C71BEC-88B4-4ADB-A64F-6DE592F4212C}"/>
  </bookViews>
  <sheets>
    <sheet name="Nomenclature" sheetId="2" state="hidden" r:id="rId1"/>
    <sheet name="Engineering" sheetId="15" state="hidden" r:id="rId2"/>
    <sheet name="Engineering Notes" sheetId="1" state="hidden" r:id="rId3"/>
    <sheet name="LAYOUT" sheetId="4" state="hidden" r:id="rId4"/>
    <sheet name="Application Electrical AIR " sheetId="3" state="hidden" r:id="rId5"/>
    <sheet name="Application Electrical ED" sheetId="5" state="hidden" r:id="rId6"/>
    <sheet name="Nozzle TXV AIR" sheetId="6" state="hidden" r:id="rId7"/>
    <sheet name="LOOSE AIR" sheetId="12" state="hidden" r:id="rId8"/>
    <sheet name="Nozzle TXV ED" sheetId="7" state="hidden" r:id="rId9"/>
    <sheet name="LOOSE ED" sheetId="14" state="hidden" r:id="rId10"/>
    <sheet name="Specifications" sheetId="8" state="hidden" r:id="rId11"/>
    <sheet name="AWEF" sheetId="9" state="hidden" r:id="rId12"/>
    <sheet name="Dimensionals" sheetId="10" state="hidden" r:id="rId13"/>
    <sheet name="Submittal" sheetId="16" r:id="rId14"/>
  </sheets>
  <externalReferences>
    <externalReference r:id="rId15"/>
  </externalReferences>
  <definedNames>
    <definedName name="Logo">INDEX([1]Pics!$F$18:$F$21,MATCH([1]Submital!$A$14,[1]Pics!$E$18:$E$21,0))</definedName>
    <definedName name="_xlnm.Print_Area" localSheetId="13">Submittal!$A$1:$N$58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6" l="1"/>
  <c r="D11" i="16"/>
  <c r="B25" i="16" s="1" a="1"/>
  <c r="B25" i="16" s="1"/>
  <c r="C44" i="10"/>
  <c r="C45" i="10"/>
  <c r="C46" i="10"/>
  <c r="C47" i="10"/>
  <c r="C48" i="10"/>
  <c r="C49" i="10"/>
  <c r="C50" i="10"/>
  <c r="C51" i="10"/>
  <c r="C52" i="10"/>
  <c r="C53" i="10"/>
  <c r="C54" i="10"/>
  <c r="C55" i="10"/>
  <c r="C56" i="10"/>
  <c r="C57" i="10"/>
  <c r="C58" i="10"/>
  <c r="C59" i="10"/>
  <c r="C60" i="10"/>
  <c r="C61" i="10"/>
  <c r="C62" i="10"/>
  <c r="C63" i="10"/>
  <c r="C64" i="10"/>
  <c r="C65" i="10"/>
  <c r="C66" i="10"/>
  <c r="C67" i="10"/>
  <c r="C68" i="10"/>
  <c r="C69" i="10"/>
  <c r="C70" i="10"/>
  <c r="C71" i="10"/>
  <c r="C72" i="10"/>
  <c r="C73" i="10"/>
  <c r="C74" i="10"/>
  <c r="C75" i="10"/>
  <c r="C76" i="10"/>
  <c r="C77" i="10"/>
  <c r="C78" i="10"/>
  <c r="C79" i="10"/>
  <c r="C80" i="10"/>
  <c r="C81" i="10"/>
  <c r="C82" i="10"/>
  <c r="C83" i="10"/>
  <c r="C84" i="10"/>
  <c r="C85" i="10"/>
  <c r="C86" i="10"/>
  <c r="C87" i="10"/>
  <c r="C88" i="10"/>
  <c r="C89" i="10"/>
  <c r="C90" i="10"/>
  <c r="C43" i="10"/>
  <c r="C41" i="16"/>
  <c r="J3" i="16"/>
  <c r="B2" i="16" a="1"/>
  <c r="B2" i="16" s="1"/>
  <c r="C36" i="16"/>
  <c r="J4" i="16" l="1" a="1"/>
  <c r="J4" i="16" s="1"/>
  <c r="H36" i="16"/>
  <c r="I36" i="16"/>
  <c r="E41" i="16"/>
  <c r="F41" i="16"/>
  <c r="B46" i="16"/>
  <c r="H46" i="16" s="1"/>
  <c r="G41" i="16"/>
  <c r="H41" i="16"/>
  <c r="E36" i="16"/>
  <c r="K46" i="16"/>
  <c r="L46" i="16"/>
  <c r="C46" i="16"/>
  <c r="G46" i="16" l="1"/>
  <c r="F46" i="16" s="1"/>
  <c r="I46" i="16"/>
  <c r="N9" i="5"/>
  <c r="M9" i="5"/>
  <c r="C33" i="16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6" i="8"/>
  <c r="O18" i="3"/>
  <c r="O17" i="3"/>
  <c r="O16" i="3"/>
  <c r="J13" i="16"/>
  <c r="S9" i="3"/>
  <c r="X11" i="8" l="1"/>
  <c r="Z29" i="15"/>
  <c r="Z28" i="15"/>
  <c r="Z27" i="15"/>
  <c r="Z23" i="15"/>
  <c r="Z22" i="15"/>
  <c r="Z21" i="15"/>
  <c r="I26" i="5"/>
  <c r="I25" i="5"/>
  <c r="I24" i="5"/>
  <c r="I12" i="5"/>
  <c r="I11" i="5"/>
  <c r="I10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6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</futureMetadata>
  <cellMetadata count="1">
    <bk>
      <rc t="1" v="0"/>
    </bk>
  </cellMetadata>
  <valueMetadata count="16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</valueMetadata>
</metadata>
</file>

<file path=xl/sharedStrings.xml><?xml version="1.0" encoding="utf-8"?>
<sst xmlns="http://schemas.openxmlformats.org/spreadsheetml/2006/main" count="1960" uniqueCount="556">
  <si>
    <t>Welbilt RDI Reverse models</t>
  </si>
  <si>
    <t>R</t>
  </si>
  <si>
    <t>A</t>
  </si>
  <si>
    <t>S</t>
  </si>
  <si>
    <t>A=AIR</t>
  </si>
  <si>
    <t>* = EITHER</t>
  </si>
  <si>
    <t>D=DUAL SPEED ECM</t>
  </si>
  <si>
    <t>Item</t>
  </si>
  <si>
    <t>Description</t>
  </si>
  <si>
    <t>Organization</t>
  </si>
  <si>
    <t>UOM</t>
  </si>
  <si>
    <t>K</t>
  </si>
  <si>
    <t>ASLA25048ADARA*100</t>
  </si>
  <si>
    <t>EVAP,AIR DEF,2F 115/1 2SP REV AIR STOCK</t>
  </si>
  <si>
    <t>EA</t>
  </si>
  <si>
    <t>W</t>
  </si>
  <si>
    <t>A=115</t>
  </si>
  <si>
    <t>R= Reverse Dual Speed ECM???</t>
  </si>
  <si>
    <t>ASLA25048ADARP*100</t>
  </si>
  <si>
    <t>EVAP,AIR DEF,2F 115/1 2SP RP COIL STOCK</t>
  </si>
  <si>
    <t>No Brand</t>
  </si>
  <si>
    <t>C</t>
  </si>
  <si>
    <t>E-ELEC</t>
  </si>
  <si>
    <t>D=230</t>
  </si>
  <si>
    <t>Russell</t>
  </si>
  <si>
    <t>ASLA25048DDARA*100</t>
  </si>
  <si>
    <t>EVAP,AIR DEF,2F 230/1 2SP REV AIR STOCK</t>
  </si>
  <si>
    <t>LEGACY</t>
  </si>
  <si>
    <t>BRAND</t>
  </si>
  <si>
    <t>A2L</t>
  </si>
  <si>
    <t>SLIM</t>
  </si>
  <si>
    <t>FPI</t>
  </si>
  <si>
    <t>DEFROST</t>
  </si>
  <si>
    <t>CAPACITY</t>
  </si>
  <si>
    <t>VOLTAGE</t>
  </si>
  <si>
    <t>MOTOR</t>
  </si>
  <si>
    <t>VINTAGE</t>
  </si>
  <si>
    <t>A2L - Slim Temp</t>
  </si>
  <si>
    <t>ASLA25048DDARP*100</t>
  </si>
  <si>
    <t>EVAP,AIR DEF,2F 208-230/1 2SP RP COIL STOCK</t>
  </si>
  <si>
    <t>ASLA25048*DA</t>
  </si>
  <si>
    <t>*</t>
  </si>
  <si>
    <t>D</t>
  </si>
  <si>
    <t>RAS6A053*DA</t>
  </si>
  <si>
    <t>ASLA25061ADARA*100</t>
  </si>
  <si>
    <t>ASLA25061*DA</t>
  </si>
  <si>
    <t>RAS6A066*DA</t>
  </si>
  <si>
    <t>ASLA25061ADARP*100</t>
  </si>
  <si>
    <t>EVAP,AIR DEF,2F 115/1 2SP RP COILSTOCK</t>
  </si>
  <si>
    <t>ASLA35073*DA</t>
  </si>
  <si>
    <t>RAS6A080*DA</t>
  </si>
  <si>
    <t>ASLA25061DDARA*100</t>
  </si>
  <si>
    <t>ASLA45098*DA</t>
  </si>
  <si>
    <t>RAS6A111*DA</t>
  </si>
  <si>
    <t>ASLA25061DDARP*100</t>
  </si>
  <si>
    <t>ASLA55122*DA</t>
  </si>
  <si>
    <t>RAS6A138*DA</t>
  </si>
  <si>
    <t>ASLA35073ADARA*100</t>
  </si>
  <si>
    <t>EVAP,AIR DEF,3F 115/1 2SP REV AIR STOCK</t>
  </si>
  <si>
    <t>ASLA65158*DA</t>
  </si>
  <si>
    <t>ASLA35073ADARP*100</t>
  </si>
  <si>
    <t>EVAP,AIR DEF,3F 115/1 2SP RP COIL STOCK</t>
  </si>
  <si>
    <t>ASLA35073DDARA*100</t>
  </si>
  <si>
    <t>EVAP,AIR DEF,3F 230/1 2SP REV AIR STOCK</t>
  </si>
  <si>
    <t>ASLE25046DDA</t>
  </si>
  <si>
    <t>E</t>
  </si>
  <si>
    <t>RAS6E052DDA</t>
  </si>
  <si>
    <t>ASLA35073DDARP*100</t>
  </si>
  <si>
    <t>EVAP,AIR DEF,3F 208-230/1 2SP RP COIL STOCK</t>
  </si>
  <si>
    <t>ASLE25058DDA</t>
  </si>
  <si>
    <t>RAS6E065DDA</t>
  </si>
  <si>
    <t>ASLA45098ADARA*100</t>
  </si>
  <si>
    <t>EVAP,AIR DEF,4F 115/1 2SP REV AIR STOCK</t>
  </si>
  <si>
    <t>ASLE35070DDA</t>
  </si>
  <si>
    <t>RAS6E079DDA</t>
  </si>
  <si>
    <t>ASLA45098ADARP*100</t>
  </si>
  <si>
    <t>EVAP,AIR DEF,4F 115/1 2SP RP COIL STOCK</t>
  </si>
  <si>
    <t>ASLE45094DDA</t>
  </si>
  <si>
    <t>RAS6E105DDA</t>
  </si>
  <si>
    <t>ASLA45098DDARA*100</t>
  </si>
  <si>
    <t>EVAP,AIR DEF,4F 230/1 2SP REV AIR STOCK</t>
  </si>
  <si>
    <t>ASLE55117DDA</t>
  </si>
  <si>
    <t>RAS6E131DDA</t>
  </si>
  <si>
    <t>ASLA45098DDARP*100</t>
  </si>
  <si>
    <t>EVAP,AIR DEF,4F 208-230/1 2SP RP COIL STOCK</t>
  </si>
  <si>
    <t>ASLE66150DDA</t>
  </si>
  <si>
    <t>RAS6E168DDA</t>
  </si>
  <si>
    <t>ASLA55122ADARA*100</t>
  </si>
  <si>
    <t>EVAP,AIR DEF,5F 115/1 2SP REV AIR STOCK</t>
  </si>
  <si>
    <t>ASLA55122ADARP*100</t>
  </si>
  <si>
    <t>EVAP,AIR DEF,5F 115/1 2SP RP COIL STOCK</t>
  </si>
  <si>
    <t>ASLA55122DDARA*100</t>
  </si>
  <si>
    <t>EVAP,AIR DEF,5F 230/1 2SP REV AIR STOCK</t>
  </si>
  <si>
    <t>ASLA55122DDARP*100</t>
  </si>
  <si>
    <t>EVAP,AIR DEF,5F 208-230/1 2SP RP COIL STOCK</t>
  </si>
  <si>
    <t>ASLA65158ADARA*100</t>
  </si>
  <si>
    <t>EVAP,AIR DEF,6F 115/1 2SP REV AIR STOCK</t>
  </si>
  <si>
    <t>ASLA65158ADARP*100</t>
  </si>
  <si>
    <t>EVAP,AIR DEF,6F 115/1 2SP RP COIL STOCK</t>
  </si>
  <si>
    <t>ASLA65158DDARA*100</t>
  </si>
  <si>
    <t>EVAP,AIR DEF,6F 230/1 2SP REV AIR STOCK</t>
  </si>
  <si>
    <t>ASLA65158DDARP*100</t>
  </si>
  <si>
    <t>EVAP,AIR DEF,6F 208-230/1 2SP RP COIL STOCK</t>
  </si>
  <si>
    <t>ASLE25046DDARA*100</t>
  </si>
  <si>
    <t>EVAP,ELE DEF,2F 230/1, 2SP REV AIR STOCK</t>
  </si>
  <si>
    <t>ASLE25046DDARP*100</t>
  </si>
  <si>
    <t>EVAP,ELE DEF,2F 208-230/1 2SP RP COIL STOCK</t>
  </si>
  <si>
    <t>ASLE25058DDARA*100</t>
  </si>
  <si>
    <t>EVAP,ELE DEF,2F 230/1 2SP REV AIR STOCK</t>
  </si>
  <si>
    <t>ASLE25058DDARP*100</t>
  </si>
  <si>
    <t>ASLE35070DDARA*100</t>
  </si>
  <si>
    <t>EVAP,ELE DEF,3F 230/1 2SP REV AIR STOCK</t>
  </si>
  <si>
    <t>ASLE35070DDARP*100</t>
  </si>
  <si>
    <t>EVAP,ELE DEF,3F 208-230/1 2SP RP COIL STOCK</t>
  </si>
  <si>
    <t>ASLE45094DDARA*100</t>
  </si>
  <si>
    <t>EVAP,ELE DEF,4F 230/1 2SP REV AIR STOCK</t>
  </si>
  <si>
    <t>ASLE45094DDARP*100</t>
  </si>
  <si>
    <t>EVAP,ELE DEF,4F 208-230/1 2SP RP COIL STOCK</t>
  </si>
  <si>
    <t>ASLE55117DDARA*100</t>
  </si>
  <si>
    <t>EVAP,ELE DEF,5F 230/1 2SP REV AIR STOCK</t>
  </si>
  <si>
    <t>ASLE55117DDARP*100</t>
  </si>
  <si>
    <t>EVAP,ELE DEF,5F 208-230/1 2SP RP COIL STOCK</t>
  </si>
  <si>
    <t>ASLE65150DDARA*100</t>
  </si>
  <si>
    <t>EVAP,ELE DEF,6F 230/1 2SP REV AIR STOCK</t>
  </si>
  <si>
    <t>ASLE65150DDARP*100</t>
  </si>
  <si>
    <t>EVAP,ELE DEF,6F 208-230/1 2SP RP COIL STOCK</t>
  </si>
  <si>
    <t>Brand</t>
  </si>
  <si>
    <t>Refrigerant Class*</t>
  </si>
  <si>
    <t>Style</t>
  </si>
  <si>
    <t>Fins Per Inch</t>
  </si>
  <si>
    <t>Defrost Type</t>
  </si>
  <si>
    <t>BTUH by Hundreds</t>
  </si>
  <si>
    <t>Unit Voltage</t>
  </si>
  <si>
    <t>Motor Type</t>
  </si>
  <si>
    <t>Vintage</t>
  </si>
  <si>
    <t>6 FPI</t>
  </si>
  <si>
    <t>Air Defrost</t>
  </si>
  <si>
    <t>XXX</t>
  </si>
  <si>
    <t>115/1/60</t>
  </si>
  <si>
    <t>Dual Speed EC</t>
  </si>
  <si>
    <t>Kramer</t>
  </si>
  <si>
    <t>R-454A</t>
  </si>
  <si>
    <t>208-230/1/60</t>
  </si>
  <si>
    <t>Witt</t>
  </si>
  <si>
    <t>Electric Defrost (Low Temp)</t>
  </si>
  <si>
    <t xml:space="preserve"> </t>
  </si>
  <si>
    <t xml:space="preserve">S </t>
  </si>
  <si>
    <t xml:space="preserve">Slim Temp </t>
  </si>
  <si>
    <t xml:space="preserve">R </t>
  </si>
  <si>
    <t>Application Rating and Electrical Data - Air Defrost Models - 6 FPI</t>
  </si>
  <si>
    <t>Model Number</t>
  </si>
  <si>
    <t>CFM</t>
  </si>
  <si>
    <t>Number of Fans</t>
  </si>
  <si>
    <t>115V</t>
  </si>
  <si>
    <t>208-230/1</t>
  </si>
  <si>
    <t>Total Fan Motor Amps (1Phase)</t>
  </si>
  <si>
    <t>MCA</t>
  </si>
  <si>
    <t>MOPD</t>
  </si>
  <si>
    <t>R454A,R454C,R455A</t>
  </si>
  <si>
    <t>EC Motors</t>
  </si>
  <si>
    <t>* Astericks represents variable character based on voltage ordered. See page 2 for nomenclature</t>
  </si>
  <si>
    <t>Dual Speed EC Motors include thermal overload protection</t>
  </si>
  <si>
    <t>RAS6A178*DA</t>
  </si>
  <si>
    <t>Heaters</t>
  </si>
  <si>
    <t>Amps</t>
  </si>
  <si>
    <t>Watts</t>
  </si>
  <si>
    <t>BTUH Capacity @ -10F ST and 10TD</t>
  </si>
  <si>
    <t>MCA*</t>
  </si>
  <si>
    <t>MOPD*</t>
  </si>
  <si>
    <t>Application Rating and Electrical Data - Electric Defrost Models - 6 FPI</t>
  </si>
  <si>
    <t>Department of Energy Walk-in Energy</t>
  </si>
  <si>
    <t>factor (AWEF) Ratings</t>
  </si>
  <si>
    <t>COOLER MODELS - AIR and ELECTRIC DEFROST</t>
  </si>
  <si>
    <t>FREEZER MODELS - ELECTRIC DEFROST</t>
  </si>
  <si>
    <t>Base Model Number</t>
  </si>
  <si>
    <t>Defrost  Type</t>
  </si>
  <si>
    <t>AWEF</t>
  </si>
  <si>
    <t>Electric Defrost</t>
  </si>
  <si>
    <t>COOLER MODELS - ELECTRIC DEFROST</t>
  </si>
  <si>
    <t>Distributor Nozzle , Expansion Valves, Electronic Expansion Valves  - Electric Defrost 6FPI</t>
  </si>
  <si>
    <t>Number of Circuits</t>
  </si>
  <si>
    <t>R454A</t>
  </si>
  <si>
    <t>SER-AA</t>
  </si>
  <si>
    <t>R454C</t>
  </si>
  <si>
    <t>R455A</t>
  </si>
  <si>
    <t>Distributor Nozzle , Expansion Valves, Electronic Expansion Valves  - AIR Defrost 6FPI</t>
  </si>
  <si>
    <t>TXV Type</t>
  </si>
  <si>
    <t>Refrigerant Connections</t>
  </si>
  <si>
    <t>Dimensions (Inches)</t>
  </si>
  <si>
    <t>Estimated Shipping Weight (Lbs.)</t>
  </si>
  <si>
    <t>Fans</t>
  </si>
  <si>
    <t>External</t>
  </si>
  <si>
    <t>Specifications</t>
  </si>
  <si>
    <t>Liquid</t>
  </si>
  <si>
    <t>Suction</t>
  </si>
  <si>
    <t>Width</t>
  </si>
  <si>
    <t>Length</t>
  </si>
  <si>
    <t>Height</t>
  </si>
  <si>
    <t>1-1/8"</t>
  </si>
  <si>
    <t>Catalog Cover</t>
  </si>
  <si>
    <t>Features</t>
  </si>
  <si>
    <t>Nomenclature Page</t>
  </si>
  <si>
    <t>AIR</t>
  </si>
  <si>
    <t>Application</t>
  </si>
  <si>
    <t>Electrical</t>
  </si>
  <si>
    <t>A Voltage</t>
  </si>
  <si>
    <t>D Voltage</t>
  </si>
  <si>
    <t>Distributor NZL Selections</t>
  </si>
  <si>
    <t>Physical Specification</t>
  </si>
  <si>
    <t>Dimensionals</t>
  </si>
  <si>
    <t>Slim-Temp</t>
  </si>
  <si>
    <t>Page 1</t>
  </si>
  <si>
    <t>Page 2</t>
  </si>
  <si>
    <t>Page 3</t>
  </si>
  <si>
    <t>Page 4</t>
  </si>
  <si>
    <t>Page 5</t>
  </si>
  <si>
    <t>COVER</t>
  </si>
  <si>
    <t>Page 6</t>
  </si>
  <si>
    <t>Page 7</t>
  </si>
  <si>
    <t>New Cabinet is approximately 8" longer on the Electrical End (RH in view above).</t>
  </si>
  <si>
    <t>3 Fan</t>
  </si>
  <si>
    <t xml:space="preserve">* MCA/MOPD Represents motor circuit since defrost heaters are powered via condensing unit. </t>
  </si>
  <si>
    <t>Air Defrost models based on selection at +25F Suction</t>
  </si>
  <si>
    <t>Electric Defrost models based on selection at -10F Suction.</t>
  </si>
  <si>
    <t>BTUH Capacity @ +25F ST and 10TD</t>
  </si>
  <si>
    <t>Reverse Dual Speed EC</t>
  </si>
  <si>
    <t>Econet Enabled</t>
  </si>
  <si>
    <t>RAS6E052DRA</t>
  </si>
  <si>
    <t>RAS6E065DRA</t>
  </si>
  <si>
    <t>RAS6E079DRA</t>
  </si>
  <si>
    <t>RAS6E105DRA</t>
  </si>
  <si>
    <t>RAS6E131DRA</t>
  </si>
  <si>
    <t>RAS6E168DRA</t>
  </si>
  <si>
    <t>RAS6A053*RA</t>
  </si>
  <si>
    <t>RAS6A066*RA</t>
  </si>
  <si>
    <t>RAS6A080*RA</t>
  </si>
  <si>
    <t>RAS6A111*RA</t>
  </si>
  <si>
    <t>RAS6A138*RA</t>
  </si>
  <si>
    <t>RAS6A178*RA</t>
  </si>
  <si>
    <t>RAS6E052D*A</t>
  </si>
  <si>
    <t>RAS6E065D*A</t>
  </si>
  <si>
    <t>RAS6E079D*A</t>
  </si>
  <si>
    <t>RAS6E105D*A</t>
  </si>
  <si>
    <t>RAS6E131D*A</t>
  </si>
  <si>
    <t>RAS6E168D*A</t>
  </si>
  <si>
    <t>RAS6A053**A</t>
  </si>
  <si>
    <t>RAS6A066**A</t>
  </si>
  <si>
    <t>RAS6A080**A</t>
  </si>
  <si>
    <t>RAS6A111**A</t>
  </si>
  <si>
    <t>RAS6A138**A</t>
  </si>
  <si>
    <t>RAS6A178**A</t>
  </si>
  <si>
    <t>NEED AIRFLOW REVERSE AIRFLOW AS WELL (MOVE AIRFLOW ARROW)</t>
  </si>
  <si>
    <t>Model Number Dual Speed ECM</t>
  </si>
  <si>
    <t>Model Number  Dual Speed ECM</t>
  </si>
  <si>
    <t>Dual Speed ECM and Reverse AirFlow Models</t>
  </si>
  <si>
    <t>REVERSE DUAL SPEED ECM</t>
  </si>
  <si>
    <t>SER-A</t>
  </si>
  <si>
    <t>SER-B</t>
  </si>
  <si>
    <t>Figure Number</t>
  </si>
  <si>
    <t>3/8"</t>
  </si>
  <si>
    <t>EEV @ Liquid Temp</t>
  </si>
  <si>
    <t>50F</t>
  </si>
  <si>
    <t>100F</t>
  </si>
  <si>
    <t>TXV @ Liquid Temp</t>
  </si>
  <si>
    <t>Nozzle @ Liquid Temp</t>
  </si>
  <si>
    <r>
      <t xml:space="preserve">Model Number  </t>
    </r>
    <r>
      <rPr>
        <b/>
        <sz val="11"/>
        <color theme="1"/>
        <rFont val="Aptos Narrow"/>
        <family val="2"/>
        <scheme val="minor"/>
      </rPr>
      <t>Reverse Airflow</t>
    </r>
  </si>
  <si>
    <r>
      <t xml:space="preserve">Model Number </t>
    </r>
    <r>
      <rPr>
        <b/>
        <sz val="11"/>
        <color theme="1"/>
        <rFont val="Aptos Narrow"/>
        <family val="2"/>
        <scheme val="minor"/>
      </rPr>
      <t>Reverse Airflow</t>
    </r>
  </si>
  <si>
    <t>1/2 ,TYPE  L</t>
  </si>
  <si>
    <t>3/4 ,TYPE  L</t>
  </si>
  <si>
    <t>1 ,TYPE  L</t>
  </si>
  <si>
    <t>1-1/2 ,TYPE  L</t>
  </si>
  <si>
    <t>2 ,TYPE  L</t>
  </si>
  <si>
    <t>2-1/2 ,TYPE  L</t>
  </si>
  <si>
    <t>SBFVE-AA-Z</t>
  </si>
  <si>
    <t>SBFVE-A-Z</t>
  </si>
  <si>
    <t>SBFVE-B-Z</t>
  </si>
  <si>
    <t>SBFVE-C-Z</t>
  </si>
  <si>
    <t>SBFTE-AA-Z</t>
  </si>
  <si>
    <t>SBFTE-A-Z</t>
  </si>
  <si>
    <t>SBFTE-B-Z</t>
  </si>
  <si>
    <t>SBFVE-AA-C</t>
  </si>
  <si>
    <t>SBFVE-A-C</t>
  </si>
  <si>
    <t>SBFVE-B-C</t>
  </si>
  <si>
    <t>Base Model</t>
  </si>
  <si>
    <r>
      <t>Loose Components Required for A2L Mitigation Controls / A</t>
    </r>
    <r>
      <rPr>
        <vertAlign val="subscript"/>
        <sz val="18"/>
        <color rgb="FF000000"/>
        <rFont val="Calibri"/>
        <family val="2"/>
      </rPr>
      <t xml:space="preserve">min </t>
    </r>
    <r>
      <rPr>
        <sz val="14"/>
        <color rgb="FF000000"/>
        <rFont val="Calibri"/>
        <family val="2"/>
      </rPr>
      <t>(Minimum Allowable Room Size) Values</t>
    </r>
  </si>
  <si>
    <r>
      <t>A</t>
    </r>
    <r>
      <rPr>
        <vertAlign val="subscript"/>
        <sz val="14"/>
        <color rgb="FF000000"/>
        <rFont val="Calibri"/>
        <family val="2"/>
      </rPr>
      <t>min</t>
    </r>
    <r>
      <rPr>
        <sz val="11"/>
        <color rgb="FF000000"/>
        <rFont val="Calibri"/>
        <family val="2"/>
      </rPr>
      <t xml:space="preserve"> Values (Ft</t>
    </r>
    <r>
      <rPr>
        <vertAlign val="superscript"/>
        <sz val="11"/>
        <color rgb="FF000000"/>
        <rFont val="Calibri"/>
        <family val="2"/>
      </rPr>
      <t>2</t>
    </r>
    <r>
      <rPr>
        <sz val="11"/>
        <color rgb="FF000000"/>
        <rFont val="Calibri"/>
        <family val="2"/>
      </rPr>
      <t>)</t>
    </r>
  </si>
  <si>
    <t>Loose SSOV (solenoid shut off valve) @ Liquid Temp</t>
  </si>
  <si>
    <t>LOOSE CSOV (Check shut off valve)</t>
  </si>
  <si>
    <t>10 Ft Line Run</t>
  </si>
  <si>
    <t>20 Ft Line Run</t>
  </si>
  <si>
    <t>30 Ft Line Run</t>
  </si>
  <si>
    <t>40 Ft Line Run</t>
  </si>
  <si>
    <t>50 Ft Line Run</t>
  </si>
  <si>
    <t>Size</t>
  </si>
  <si>
    <t>Note: Solenoid Shut off valves operate as double duty mitigation / liquid line solenoid valve and are required to ship  loose and be installed in the field, outside the refrigerated space.</t>
  </si>
  <si>
    <t>SSOV/CSOV  Selection Criteria: Maximum 10 Ft Line Rise, 100 Foot Line Run, 1:1 Condensing Unit / Evaporator. Contact applications for additional lengths or design considerations.</t>
  </si>
  <si>
    <r>
      <t>A</t>
    </r>
    <r>
      <rPr>
        <vertAlign val="subscript"/>
        <sz val="11"/>
        <color rgb="FF000000"/>
        <rFont val="Calibri"/>
        <family val="2"/>
      </rPr>
      <t xml:space="preserve">min </t>
    </r>
    <r>
      <rPr>
        <sz val="11"/>
        <color rgb="FF000000"/>
        <rFont val="Calibri"/>
        <family val="2"/>
      </rPr>
      <t>values calculated using operating conditions included in UL 60335-2-89 101.DVU.1.2 and standard connection sizes (liquid and Suction).</t>
    </r>
  </si>
  <si>
    <r>
      <t>A</t>
    </r>
    <r>
      <rPr>
        <vertAlign val="subscript"/>
        <sz val="11"/>
        <color rgb="FF000000"/>
        <rFont val="Calibri"/>
        <family val="2"/>
      </rPr>
      <t>min</t>
    </r>
    <r>
      <rPr>
        <sz val="11"/>
        <color rgb="FF000000"/>
        <rFont val="Calibri"/>
        <family val="2"/>
      </rPr>
      <t xml:space="preserve"> values provided for 10 ft, 20 ft, 30 ft, 40 Ft and 50 Ft  line lengths.  Contact applications for additional lengths or design considerations.</t>
    </r>
  </si>
  <si>
    <r>
      <t>A</t>
    </r>
    <r>
      <rPr>
        <vertAlign val="subscript"/>
        <sz val="11"/>
        <color rgb="FF000000"/>
        <rFont val="Calibri"/>
        <family val="2"/>
      </rPr>
      <t>min</t>
    </r>
    <r>
      <rPr>
        <sz val="11"/>
        <color rgb="FF000000"/>
        <rFont val="Calibri"/>
        <family val="2"/>
      </rPr>
      <t xml:space="preserve"> values intended to determine compliance with UL 2-89 and is NOT for charging calculations.</t>
    </r>
  </si>
  <si>
    <t>RAS6A176*DA</t>
  </si>
  <si>
    <t>Note: 208-230 ratings include 2 amp for controls on Econet Enabled units.</t>
  </si>
  <si>
    <t>RAS6A176*RA</t>
  </si>
  <si>
    <t xml:space="preserve">SBFTE-AA-C </t>
  </si>
  <si>
    <t xml:space="preserve">SBFTE-A-C </t>
  </si>
  <si>
    <t xml:space="preserve">SBFVE-B-C </t>
  </si>
  <si>
    <t>SSOV3S130</t>
  </si>
  <si>
    <t>CSOV-5S</t>
  </si>
  <si>
    <t>CSOV-7S</t>
  </si>
  <si>
    <t>CSOV-9S</t>
  </si>
  <si>
    <t>SSOV6S130</t>
  </si>
  <si>
    <t>Air Defrost Slim Temp</t>
  </si>
  <si>
    <t>Legacy Model Number</t>
  </si>
  <si>
    <t>R454A EEV</t>
  </si>
  <si>
    <t>R454C/R455A EEV</t>
  </si>
  <si>
    <t>Standard Nozzles, R454A</t>
  </si>
  <si>
    <t>Standard Nozzles, R454C</t>
  </si>
  <si>
    <t>Standard Nozzles, R455A</t>
  </si>
  <si>
    <t>Valve Size</t>
  </si>
  <si>
    <t>A2L COMMON Valve Type</t>
  </si>
  <si>
    <t>A2L COMMON LLS</t>
  </si>
  <si>
    <t>R454A TXV</t>
  </si>
  <si>
    <t>R454C/R455A TXV</t>
  </si>
  <si>
    <t>ASLA25048</t>
  </si>
  <si>
    <t>AS6A053*DA</t>
  </si>
  <si>
    <t>3/8</t>
  </si>
  <si>
    <t>D260-2-3/16</t>
  </si>
  <si>
    <t xml:space="preserve">SBFVE-AA-C   </t>
  </si>
  <si>
    <t>ASLA25061</t>
  </si>
  <si>
    <t>AS6A066*DA</t>
  </si>
  <si>
    <t>ASLA35073</t>
  </si>
  <si>
    <t>AS6A080*DA</t>
  </si>
  <si>
    <t>D260-3-3/16</t>
  </si>
  <si>
    <t>ASLA45098</t>
  </si>
  <si>
    <t>AS6A111*DA</t>
  </si>
  <si>
    <t>D260-4-3/16</t>
  </si>
  <si>
    <t>ASLA55122</t>
  </si>
  <si>
    <t>AS6A138*DA</t>
  </si>
  <si>
    <t>D260-6-3/16</t>
  </si>
  <si>
    <t>ASLA65158</t>
  </si>
  <si>
    <t>AS6A176*DA</t>
  </si>
  <si>
    <t>Electric Defrost Slim Temp</t>
  </si>
  <si>
    <t>ASLE25046</t>
  </si>
  <si>
    <t>AS6E052DDA</t>
  </si>
  <si>
    <t>ASLE25058</t>
  </si>
  <si>
    <t>AS6E065DDA</t>
  </si>
  <si>
    <t>ASLE35070</t>
  </si>
  <si>
    <t>AS6E079DDA</t>
  </si>
  <si>
    <t>ASLE45094</t>
  </si>
  <si>
    <t>AS6E105DDA</t>
  </si>
  <si>
    <t>ASLE55117</t>
  </si>
  <si>
    <t>AS6E131DDA</t>
  </si>
  <si>
    <t>ASLE65150</t>
  </si>
  <si>
    <t>AS6E168DDA</t>
  </si>
  <si>
    <t>1/2, TYPE L</t>
  </si>
  <si>
    <t>3/4, TYPE L</t>
  </si>
  <si>
    <t xml:space="preserve"> CSOV-5S</t>
  </si>
  <si>
    <t xml:space="preserve"> SSOV3S130</t>
  </si>
  <si>
    <t xml:space="preserve"> CSOV-7S</t>
  </si>
  <si>
    <t>1, TYPE L</t>
  </si>
  <si>
    <t>1-1/2, TYPE L</t>
  </si>
  <si>
    <t>2, TYPE L</t>
  </si>
  <si>
    <t>2-1/2, TYPE L</t>
  </si>
  <si>
    <t xml:space="preserve"> CSOV-9S</t>
  </si>
  <si>
    <t xml:space="preserve"> SSOV6S130</t>
  </si>
  <si>
    <t>1/6, TYPE L</t>
  </si>
  <si>
    <t>1/4, TYPE L</t>
  </si>
  <si>
    <t>1/3, TYPE L</t>
  </si>
  <si>
    <t xml:space="preserve">SBFTE-AA-Z </t>
  </si>
  <si>
    <t xml:space="preserve">SBFTE-A-Z </t>
  </si>
  <si>
    <t>3, TYPE L</t>
  </si>
  <si>
    <t xml:space="preserve"> CSOV-11S</t>
  </si>
  <si>
    <t xml:space="preserve">SBFTE-B-Z </t>
  </si>
  <si>
    <t>4, TYPE L</t>
  </si>
  <si>
    <t>5, TYPE L</t>
  </si>
  <si>
    <t xml:space="preserve"> 1/2, TYPE L</t>
  </si>
  <si>
    <t xml:space="preserve"> 3/4, TYPE L</t>
  </si>
  <si>
    <t xml:space="preserve"> 1, TYPE L</t>
  </si>
  <si>
    <t xml:space="preserve"> 1-1/2, TYPE L</t>
  </si>
  <si>
    <t xml:space="preserve"> 2, TYPE L</t>
  </si>
  <si>
    <t>AS6E052DRA</t>
  </si>
  <si>
    <t>AS6E065DRA</t>
  </si>
  <si>
    <t>AS6E079DRA</t>
  </si>
  <si>
    <t>AS6E105DRA</t>
  </si>
  <si>
    <t>AS6E131DRA</t>
  </si>
  <si>
    <t>AS6E168DRA</t>
  </si>
  <si>
    <t>AS6A053*RA</t>
  </si>
  <si>
    <t>AS6A066*RA</t>
  </si>
  <si>
    <t>AS6A080*RA</t>
  </si>
  <si>
    <t>AS6A111*RA</t>
  </si>
  <si>
    <t>AS6A138*RA</t>
  </si>
  <si>
    <t>AS6A176*RA</t>
  </si>
  <si>
    <t>"DA"                Standard Airflow A2L Model Number</t>
  </si>
  <si>
    <t>"RA"                  Reverse Airflow    A2L Model Number</t>
  </si>
  <si>
    <t>Distributor Description</t>
  </si>
  <si>
    <t>Circuits</t>
  </si>
  <si>
    <t>Actual BTUH</t>
  </si>
  <si>
    <t>Total Fan Amps</t>
  </si>
  <si>
    <t>Base MCA</t>
  </si>
  <si>
    <t>Base MOPD</t>
  </si>
  <si>
    <t>Econet MCA</t>
  </si>
  <si>
    <t>ECONET MOPD</t>
  </si>
  <si>
    <t>Heater Amps</t>
  </si>
  <si>
    <t>Heater Watts</t>
  </si>
  <si>
    <t>230/1</t>
  </si>
  <si>
    <t>115/1</t>
  </si>
  <si>
    <t>Distributor tubes are 3/16" diameter and 14" long</t>
  </si>
  <si>
    <t>7/8"</t>
  </si>
  <si>
    <t>MODELS - AIR DEFROST 6FPI DUAL SPEED ECM</t>
  </si>
  <si>
    <t>Model</t>
  </si>
  <si>
    <t>Waiting on R&amp;D, assigned to CJ, but not complete as of 09292025</t>
  </si>
  <si>
    <t>Between Mounts (A)</t>
  </si>
  <si>
    <t>Drain Connection (D)</t>
  </si>
  <si>
    <t>54-5/16</t>
  </si>
  <si>
    <t>64-5/16</t>
  </si>
  <si>
    <t>77-5/16</t>
  </si>
  <si>
    <t>100-5/16</t>
  </si>
  <si>
    <t>123-5/16</t>
  </si>
  <si>
    <t>146-5/16</t>
  </si>
  <si>
    <t>27-1/6</t>
  </si>
  <si>
    <t>32-1/6</t>
  </si>
  <si>
    <t>38-2/3</t>
  </si>
  <si>
    <t>50-1/6</t>
  </si>
  <si>
    <t>61-2/3</t>
  </si>
  <si>
    <t>73-1/6</t>
  </si>
  <si>
    <t>28-1/4</t>
  </si>
  <si>
    <t>32-3/4</t>
  </si>
  <si>
    <t>HEAT TRANSFER PRODUCTS GROUP, LLC</t>
  </si>
  <si>
    <t>SUBMITTAL DATA SHEET</t>
  </si>
  <si>
    <t>(P) 800-288-9488 / (F) 256-259-7478</t>
  </si>
  <si>
    <t>For Record Only</t>
  </si>
  <si>
    <t>For Approval</t>
  </si>
  <si>
    <t>Job Name:</t>
  </si>
  <si>
    <t>Job Location:</t>
  </si>
  <si>
    <t>Customer Name:</t>
  </si>
  <si>
    <t>Order Number:</t>
  </si>
  <si>
    <t>Architect / Engineer:</t>
  </si>
  <si>
    <t>Prepared By:</t>
  </si>
  <si>
    <t>Unit Model Number:</t>
  </si>
  <si>
    <t>Tagging Info:</t>
  </si>
  <si>
    <t>Date:</t>
  </si>
  <si>
    <t>Dimensions</t>
  </si>
  <si>
    <t xml:space="preserve"> Unit Model</t>
  </si>
  <si>
    <t>10 TD</t>
  </si>
  <si>
    <t>PHYSICAL DATA</t>
  </si>
  <si>
    <t xml:space="preserve">Unit </t>
  </si>
  <si>
    <t>Refrig Conn (ODS)</t>
  </si>
  <si>
    <t>Drain</t>
  </si>
  <si>
    <t>Net</t>
  </si>
  <si>
    <t>Conn</t>
  </si>
  <si>
    <t>Weight</t>
  </si>
  <si>
    <t>ELECTRICAL DATA</t>
  </si>
  <si>
    <t>Voltage</t>
  </si>
  <si>
    <t>Phase</t>
  </si>
  <si>
    <t>Hertz</t>
  </si>
  <si>
    <t>EC Mtr</t>
  </si>
  <si>
    <t>Total Motor Amps</t>
  </si>
  <si>
    <t>Amps Ea</t>
  </si>
  <si>
    <t xml:space="preserve">Code </t>
  </si>
  <si>
    <t>Notes:</t>
  </si>
  <si>
    <t>Additional Comments:</t>
  </si>
  <si>
    <t>R454A/R454C/R455A</t>
  </si>
  <si>
    <t>Standard</t>
  </si>
  <si>
    <t>Reverse</t>
  </si>
  <si>
    <t>Heater</t>
  </si>
  <si>
    <t>Econet</t>
  </si>
  <si>
    <t>1550 North Brown Road, Suite 120</t>
  </si>
  <si>
    <t>Lawrenceville, GA  30043</t>
  </si>
  <si>
    <t>Coldzone</t>
  </si>
  <si>
    <t>http://htpg.com</t>
  </si>
  <si>
    <t>RAS6A053ADA</t>
  </si>
  <si>
    <t>RAS6A066ADA</t>
  </si>
  <si>
    <t>RAS6A080ADA</t>
  </si>
  <si>
    <t>RAS6A111ADA</t>
  </si>
  <si>
    <t>RAS6A138ADA</t>
  </si>
  <si>
    <t>RAS6A176ADA</t>
  </si>
  <si>
    <t>KAS6E052DDA</t>
  </si>
  <si>
    <t>WAS6A053ADA</t>
  </si>
  <si>
    <t>WAS6A066ADA</t>
  </si>
  <si>
    <t>WAS6A080ADA</t>
  </si>
  <si>
    <t>WAS6A111ADA</t>
  </si>
  <si>
    <t>WAS6A138ADA</t>
  </si>
  <si>
    <t>WAS6A176ADA</t>
  </si>
  <si>
    <t>WAS6E052DDA</t>
  </si>
  <si>
    <t>WAS6E065DDA</t>
  </si>
  <si>
    <t>WAS6E079DDA</t>
  </si>
  <si>
    <t>WAS6E105DDA</t>
  </si>
  <si>
    <t>WAS6E131DDA</t>
  </si>
  <si>
    <t>WAS6E168DDA</t>
  </si>
  <si>
    <t>KAS6A053ADA</t>
  </si>
  <si>
    <t>KAS6A066ADA</t>
  </si>
  <si>
    <t>KAS6A080ADA</t>
  </si>
  <si>
    <t>KAS6A111ADA</t>
  </si>
  <si>
    <t>KAS6A138ADA</t>
  </si>
  <si>
    <t>KAS6A176ADA</t>
  </si>
  <si>
    <t>KAS6E065DDA</t>
  </si>
  <si>
    <t>KAS6E079DDA</t>
  </si>
  <si>
    <t>KAS6E105DDA</t>
  </si>
  <si>
    <t>KAS6E131DDA</t>
  </si>
  <si>
    <t>KAS6E168DDA</t>
  </si>
  <si>
    <t>CAS6A053ADA</t>
  </si>
  <si>
    <t>CAS6A066ADA</t>
  </si>
  <si>
    <t>CAS6A080ADA</t>
  </si>
  <si>
    <t>CAS6A111ADA</t>
  </si>
  <si>
    <t>CAS6A138ADA</t>
  </si>
  <si>
    <t>CAS6A176ADA</t>
  </si>
  <si>
    <t>CAS6E052DDA</t>
  </si>
  <si>
    <t>CAS6E065DDA</t>
  </si>
  <si>
    <t>CAS6E079DDA</t>
  </si>
  <si>
    <t>CAS6E105DDA</t>
  </si>
  <si>
    <t>CAS6E131DDA</t>
  </si>
  <si>
    <t>CAS6E168DDA</t>
  </si>
  <si>
    <t>No</t>
  </si>
  <si>
    <t>RAS6A053ARA</t>
  </si>
  <si>
    <t>RAS6A066ARA</t>
  </si>
  <si>
    <t>RAS6A080ARA</t>
  </si>
  <si>
    <t>RAS6A111ARA</t>
  </si>
  <si>
    <t>RAS6A138ARA</t>
  </si>
  <si>
    <t>RAS6A176ARA</t>
  </si>
  <si>
    <t>WAS6A053ARA</t>
  </si>
  <si>
    <t>WAS6A066ARA</t>
  </si>
  <si>
    <t>WAS6A080ARA</t>
  </si>
  <si>
    <t>WAS6A111ARA</t>
  </si>
  <si>
    <t>WAS6A138ARA</t>
  </si>
  <si>
    <t>WAS6A176ARA</t>
  </si>
  <si>
    <t>WAS6E052DRA</t>
  </si>
  <si>
    <t>WAS6E065DRA</t>
  </si>
  <si>
    <t>WAS6E079DRA</t>
  </si>
  <si>
    <t>WAS6E105DRA</t>
  </si>
  <si>
    <t>WAS6E131DRA</t>
  </si>
  <si>
    <t>WAS6E168DRA</t>
  </si>
  <si>
    <t>KAS6A053ARA</t>
  </si>
  <si>
    <t>KAS6A066ARA</t>
  </si>
  <si>
    <t>KAS6A080ARA</t>
  </si>
  <si>
    <t>KAS6A111ARA</t>
  </si>
  <si>
    <t>KAS6A138ARA</t>
  </si>
  <si>
    <t>KAS6A176ARA</t>
  </si>
  <si>
    <t>KAS6E052DRA</t>
  </si>
  <si>
    <t>KAS6E065DRA</t>
  </si>
  <si>
    <t>KAS6E079DRA</t>
  </si>
  <si>
    <t>KAS6E105DRA</t>
  </si>
  <si>
    <t>KAS6E131DRA</t>
  </si>
  <si>
    <t>KAS6E168DRA</t>
  </si>
  <si>
    <t>CAS6A053ARA</t>
  </si>
  <si>
    <t>CAS6A066ARA</t>
  </si>
  <si>
    <t>CAS6A080ARA</t>
  </si>
  <si>
    <t>CAS6A111ARA</t>
  </si>
  <si>
    <t>CAS6A138ARA</t>
  </si>
  <si>
    <t>CAS6A176ARA</t>
  </si>
  <si>
    <t>CAS6E052DRA</t>
  </si>
  <si>
    <t>CAS6E065DRA</t>
  </si>
  <si>
    <t>CAS6E079DRA</t>
  </si>
  <si>
    <t>CAS6E105DRA</t>
  </si>
  <si>
    <t>CAS6E131DRA</t>
  </si>
  <si>
    <t>CAS6E168DRA</t>
  </si>
  <si>
    <t>10</t>
  </si>
  <si>
    <t>19-7/8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</si>
</sst>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F800]dddd\,\ mmmm\ dd\,\ yyyy"/>
  </numFmts>
  <fonts count="38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rgb="FF000000"/>
      <name val="Aptos Narrow"/>
      <family val="2"/>
    </font>
    <font>
      <sz val="12"/>
      <color rgb="FF000000"/>
      <name val="Aptos Narrow"/>
      <family val="2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b/>
      <sz val="20"/>
      <color rgb="FFFF0000"/>
      <name val="Aptos Narrow"/>
      <family val="2"/>
      <scheme val="minor"/>
    </font>
    <font>
      <sz val="11"/>
      <color theme="1"/>
      <name val="Aptos Narrow"/>
      <family val="2"/>
    </font>
    <font>
      <sz val="14"/>
      <color rgb="FF000000"/>
      <name val="Calibri"/>
      <family val="2"/>
    </font>
    <font>
      <vertAlign val="subscript"/>
      <sz val="18"/>
      <color rgb="FF000000"/>
      <name val="Calibri"/>
      <family val="2"/>
    </font>
    <font>
      <sz val="11"/>
      <color rgb="FF000000"/>
      <name val="Calibri"/>
      <family val="2"/>
    </font>
    <font>
      <vertAlign val="subscript"/>
      <sz val="14"/>
      <color rgb="FF000000"/>
      <name val="Calibri"/>
      <family val="2"/>
    </font>
    <font>
      <vertAlign val="superscript"/>
      <sz val="11"/>
      <color rgb="FF000000"/>
      <name val="Calibri"/>
      <family val="2"/>
    </font>
    <font>
      <vertAlign val="subscript"/>
      <sz val="11"/>
      <color rgb="FF000000"/>
      <name val="Calibri"/>
      <family val="2"/>
    </font>
    <font>
      <sz val="11"/>
      <name val="Aptos Narrow"/>
      <family val="2"/>
      <scheme val="minor"/>
    </font>
    <font>
      <sz val="14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rgb="FF000000"/>
      <name val="Aptos Narrow"/>
      <family val="2"/>
    </font>
    <font>
      <sz val="11"/>
      <color rgb="FFFF0000"/>
      <name val="Aptos Narrow"/>
      <family val="2"/>
    </font>
    <font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sz val="9"/>
      <name val="Arial"/>
      <family val="2"/>
    </font>
    <font>
      <u/>
      <sz val="10"/>
      <color theme="10"/>
      <name val="Arial"/>
      <family val="2"/>
    </font>
    <font>
      <u/>
      <sz val="9"/>
      <color theme="10"/>
      <name val="Arial"/>
      <family val="2"/>
    </font>
    <font>
      <b/>
      <i/>
      <sz val="9"/>
      <name val="Arial"/>
      <family val="2"/>
    </font>
    <font>
      <sz val="9"/>
      <name val="Helvetica"/>
      <family val="2"/>
    </font>
    <font>
      <u/>
      <sz val="11"/>
      <color theme="10"/>
      <name val="Aptos Narrow"/>
      <family val="2"/>
      <scheme val="minor"/>
    </font>
    <font>
      <b/>
      <u/>
      <sz val="9"/>
      <name val="Arial"/>
      <family val="2"/>
    </font>
    <font>
      <sz val="8"/>
      <name val="Aptos Narrow"/>
      <family val="2"/>
      <scheme val="minor"/>
    </font>
    <font>
      <b/>
      <sz val="8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3" tint="0.89999084444715716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9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">
    <xf numFmtId="0" fontId="0" fillId="0" borderId="0"/>
    <xf numFmtId="0" fontId="25" fillId="0" borderId="0"/>
    <xf numFmtId="0" fontId="30" fillId="0" borderId="0" applyNumberFormat="0" applyFill="0" applyBorder="0" applyAlignment="0" applyProtection="0"/>
    <xf numFmtId="0" fontId="34" fillId="0" borderId="0" applyNumberFormat="0" applyFill="0" applyBorder="0" applyAlignment="0" applyProtection="0"/>
  </cellStyleXfs>
  <cellXfs count="483">
    <xf numFmtId="0" fontId="0" fillId="0" borderId="0" xfId="0"/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4" xfId="0" applyFon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8" fillId="0" borderId="7" xfId="0" applyFont="1" applyBorder="1"/>
    <xf numFmtId="0" fontId="8" fillId="0" borderId="8" xfId="0" applyFont="1" applyBorder="1"/>
    <xf numFmtId="0" fontId="2" fillId="0" borderId="7" xfId="0" applyFont="1" applyBorder="1"/>
    <xf numFmtId="0" fontId="2" fillId="0" borderId="8" xfId="0" applyFon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9" xfId="0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0" fillId="0" borderId="26" xfId="0" applyBorder="1" applyAlignment="1">
      <alignment horizontal="left" vertical="top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2" fontId="2" fillId="0" borderId="0" xfId="0" applyNumberFormat="1" applyFont="1" applyAlignment="1">
      <alignment horizontal="center" vertical="center"/>
    </xf>
    <xf numFmtId="2" fontId="0" fillId="0" borderId="0" xfId="0" quotePrefix="1" applyNumberFormat="1" applyAlignment="1">
      <alignment horizontal="center" vertical="center"/>
    </xf>
    <xf numFmtId="0" fontId="0" fillId="6" borderId="26" xfId="0" applyFill="1" applyBorder="1"/>
    <xf numFmtId="0" fontId="0" fillId="6" borderId="27" xfId="0" applyFill="1" applyBorder="1"/>
    <xf numFmtId="0" fontId="0" fillId="4" borderId="26" xfId="0" applyFill="1" applyBorder="1"/>
    <xf numFmtId="0" fontId="0" fillId="4" borderId="27" xfId="0" applyFill="1" applyBorder="1"/>
    <xf numFmtId="0" fontId="0" fillId="6" borderId="24" xfId="0" applyFill="1" applyBorder="1"/>
    <xf numFmtId="0" fontId="0" fillId="6" borderId="25" xfId="0" applyFill="1" applyBorder="1"/>
    <xf numFmtId="0" fontId="0" fillId="4" borderId="15" xfId="0" applyFill="1" applyBorder="1"/>
    <xf numFmtId="0" fontId="0" fillId="4" borderId="17" xfId="0" applyFill="1" applyBorder="1"/>
    <xf numFmtId="0" fontId="0" fillId="4" borderId="24" xfId="0" applyFill="1" applyBorder="1"/>
    <xf numFmtId="0" fontId="0" fillId="4" borderId="25" xfId="0" applyFill="1" applyBorder="1"/>
    <xf numFmtId="0" fontId="0" fillId="5" borderId="18" xfId="0" applyFill="1" applyBorder="1"/>
    <xf numFmtId="0" fontId="0" fillId="5" borderId="20" xfId="0" applyFill="1" applyBorder="1"/>
    <xf numFmtId="0" fontId="0" fillId="6" borderId="15" xfId="0" applyFill="1" applyBorder="1"/>
    <xf numFmtId="0" fontId="0" fillId="6" borderId="17" xfId="0" applyFill="1" applyBorder="1"/>
    <xf numFmtId="0" fontId="1" fillId="3" borderId="0" xfId="0" applyFont="1" applyFill="1"/>
    <xf numFmtId="0" fontId="0" fillId="0" borderId="0" xfId="0" applyAlignment="1">
      <alignment horizontal="left"/>
    </xf>
    <xf numFmtId="9" fontId="0" fillId="0" borderId="0" xfId="0" applyNumberFormat="1" applyAlignment="1">
      <alignment horizontal="center"/>
    </xf>
    <xf numFmtId="0" fontId="0" fillId="0" borderId="0" xfId="0" applyAlignment="1">
      <alignment vertical="center"/>
    </xf>
    <xf numFmtId="12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12" fontId="0" fillId="0" borderId="1" xfId="0" applyNumberFormat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0" fontId="4" fillId="0" borderId="0" xfId="0" applyFont="1" applyAlignment="1">
      <alignment horizontal="left" vertical="center"/>
    </xf>
    <xf numFmtId="0" fontId="16" fillId="0" borderId="0" xfId="0" applyFont="1"/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/>
    </xf>
    <xf numFmtId="0" fontId="10" fillId="0" borderId="1" xfId="0" applyFont="1" applyBorder="1"/>
    <xf numFmtId="0" fontId="10" fillId="0" borderId="18" xfId="0" applyFont="1" applyBorder="1"/>
    <xf numFmtId="0" fontId="10" fillId="0" borderId="0" xfId="0" applyFont="1"/>
    <xf numFmtId="0" fontId="16" fillId="0" borderId="0" xfId="0" applyFont="1" applyAlignment="1">
      <alignment horizontal="left" vertical="center"/>
    </xf>
    <xf numFmtId="0" fontId="10" fillId="0" borderId="15" xfId="0" applyFont="1" applyBorder="1"/>
    <xf numFmtId="0" fontId="10" fillId="0" borderId="16" xfId="0" applyFont="1" applyBorder="1"/>
    <xf numFmtId="0" fontId="10" fillId="0" borderId="17" xfId="0" applyFont="1" applyBorder="1"/>
    <xf numFmtId="0" fontId="14" fillId="0" borderId="0" xfId="0" applyFont="1" applyAlignment="1">
      <alignment horizontal="left"/>
    </xf>
    <xf numFmtId="0" fontId="0" fillId="0" borderId="18" xfId="0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0" borderId="21" xfId="0" applyBorder="1" applyAlignment="1">
      <alignment horizontal="center"/>
    </xf>
    <xf numFmtId="0" fontId="10" fillId="0" borderId="21" xfId="0" applyFont="1" applyBorder="1"/>
    <xf numFmtId="0" fontId="1" fillId="0" borderId="0" xfId="0" applyFont="1" applyAlignment="1">
      <alignment horizontal="center"/>
    </xf>
    <xf numFmtId="12" fontId="0" fillId="6" borderId="28" xfId="0" applyNumberFormat="1" applyFill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 vertical="center"/>
    </xf>
    <xf numFmtId="2" fontId="0" fillId="0" borderId="1" xfId="0" quotePrefix="1" applyNumberFormat="1" applyBorder="1" applyAlignment="1">
      <alignment horizontal="center" vertical="center"/>
    </xf>
    <xf numFmtId="0" fontId="10" fillId="0" borderId="22" xfId="0" applyFont="1" applyBorder="1"/>
    <xf numFmtId="0" fontId="10" fillId="0" borderId="14" xfId="0" applyFont="1" applyBorder="1"/>
    <xf numFmtId="0" fontId="10" fillId="0" borderId="26" xfId="0" applyFont="1" applyBorder="1"/>
    <xf numFmtId="0" fontId="0" fillId="4" borderId="20" xfId="0" applyFill="1" applyBorder="1" applyAlignment="1">
      <alignment horizontal="center"/>
    </xf>
    <xf numFmtId="0" fontId="20" fillId="8" borderId="1" xfId="0" applyFont="1" applyFill="1" applyBorder="1" applyAlignment="1">
      <alignment horizontal="center"/>
    </xf>
    <xf numFmtId="49" fontId="0" fillId="4" borderId="1" xfId="0" applyNumberFormat="1" applyFill="1" applyBorder="1" applyAlignment="1">
      <alignment horizontal="center" vertical="center"/>
    </xf>
    <xf numFmtId="49" fontId="0" fillId="4" borderId="1" xfId="0" applyNumberFormat="1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20" fillId="4" borderId="1" xfId="0" applyFont="1" applyFill="1" applyBorder="1" applyAlignment="1">
      <alignment horizontal="center"/>
    </xf>
    <xf numFmtId="0" fontId="0" fillId="4" borderId="29" xfId="0" applyFill="1" applyBorder="1" applyAlignment="1">
      <alignment horizontal="center"/>
    </xf>
    <xf numFmtId="0" fontId="0" fillId="4" borderId="41" xfId="0" applyFill="1" applyBorder="1" applyAlignment="1">
      <alignment horizontal="center"/>
    </xf>
    <xf numFmtId="0" fontId="20" fillId="4" borderId="41" xfId="0" applyFont="1" applyFill="1" applyBorder="1" applyAlignment="1">
      <alignment horizontal="center"/>
    </xf>
    <xf numFmtId="0" fontId="20" fillId="4" borderId="28" xfId="0" applyFont="1" applyFill="1" applyBorder="1" applyAlignment="1">
      <alignment horizontal="center"/>
    </xf>
    <xf numFmtId="0" fontId="20" fillId="4" borderId="29" xfId="0" applyFont="1" applyFill="1" applyBorder="1" applyAlignment="1">
      <alignment horizontal="center"/>
    </xf>
    <xf numFmtId="12" fontId="0" fillId="4" borderId="28" xfId="0" applyNumberFormat="1" applyFill="1" applyBorder="1" applyAlignment="1">
      <alignment horizontal="center"/>
    </xf>
    <xf numFmtId="0" fontId="0" fillId="4" borderId="20" xfId="0" applyFill="1" applyBorder="1" applyAlignment="1">
      <alignment horizontal="center" vertical="center"/>
    </xf>
    <xf numFmtId="0" fontId="0" fillId="4" borderId="28" xfId="0" applyFill="1" applyBorder="1" applyAlignment="1">
      <alignment horizontal="center" vertical="center"/>
    </xf>
    <xf numFmtId="0" fontId="0" fillId="4" borderId="29" xfId="0" applyFill="1" applyBorder="1" applyAlignment="1">
      <alignment horizontal="center" vertical="center"/>
    </xf>
    <xf numFmtId="0" fontId="0" fillId="4" borderId="41" xfId="0" applyFill="1" applyBorder="1" applyAlignment="1">
      <alignment horizontal="center" vertical="center"/>
    </xf>
    <xf numFmtId="12" fontId="0" fillId="4" borderId="28" xfId="0" applyNumberFormat="1" applyFill="1" applyBorder="1" applyAlignment="1">
      <alignment horizontal="center" vertical="center"/>
    </xf>
    <xf numFmtId="0" fontId="20" fillId="6" borderId="1" xfId="0" applyFont="1" applyFill="1" applyBorder="1" applyAlignment="1">
      <alignment horizontal="center"/>
    </xf>
    <xf numFmtId="0" fontId="0" fillId="6" borderId="20" xfId="0" applyFill="1" applyBorder="1" applyAlignment="1">
      <alignment horizontal="center"/>
    </xf>
    <xf numFmtId="0" fontId="20" fillId="9" borderId="1" xfId="0" applyFont="1" applyFill="1" applyBorder="1" applyAlignment="1">
      <alignment horizontal="center"/>
    </xf>
    <xf numFmtId="49" fontId="0" fillId="6" borderId="1" xfId="0" applyNumberFormat="1" applyFill="1" applyBorder="1" applyAlignment="1">
      <alignment horizontal="center" vertical="center"/>
    </xf>
    <xf numFmtId="49" fontId="0" fillId="6" borderId="1" xfId="0" applyNumberFormat="1" applyFill="1" applyBorder="1" applyAlignment="1">
      <alignment horizontal="center"/>
    </xf>
    <xf numFmtId="0" fontId="0" fillId="6" borderId="28" xfId="0" applyFill="1" applyBorder="1" applyAlignment="1">
      <alignment horizontal="center"/>
    </xf>
    <xf numFmtId="0" fontId="0" fillId="6" borderId="29" xfId="0" applyFill="1" applyBorder="1" applyAlignment="1">
      <alignment horizontal="center"/>
    </xf>
    <xf numFmtId="0" fontId="0" fillId="6" borderId="41" xfId="0" applyFill="1" applyBorder="1" applyAlignment="1">
      <alignment horizontal="center"/>
    </xf>
    <xf numFmtId="0" fontId="20" fillId="6" borderId="41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12" fontId="0" fillId="6" borderId="28" xfId="0" applyNumberFormat="1" applyFill="1" applyBorder="1" applyAlignment="1">
      <alignment horizontal="center"/>
    </xf>
    <xf numFmtId="0" fontId="0" fillId="6" borderId="20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6" borderId="29" xfId="0" applyFill="1" applyBorder="1" applyAlignment="1">
      <alignment horizontal="center" vertical="center"/>
    </xf>
    <xf numFmtId="0" fontId="0" fillId="6" borderId="41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20" fillId="9" borderId="31" xfId="0" applyFont="1" applyFill="1" applyBorder="1" applyAlignment="1">
      <alignment horizontal="center"/>
    </xf>
    <xf numFmtId="49" fontId="0" fillId="6" borderId="31" xfId="0" applyNumberFormat="1" applyFill="1" applyBorder="1" applyAlignment="1">
      <alignment horizontal="center" vertical="center"/>
    </xf>
    <xf numFmtId="0" fontId="0" fillId="6" borderId="30" xfId="0" applyFill="1" applyBorder="1" applyAlignment="1">
      <alignment horizontal="center" vertical="center"/>
    </xf>
    <xf numFmtId="0" fontId="20" fillId="6" borderId="31" xfId="0" applyFont="1" applyFill="1" applyBorder="1" applyAlignment="1">
      <alignment horizontal="center"/>
    </xf>
    <xf numFmtId="0" fontId="0" fillId="6" borderId="32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20" fillId="6" borderId="42" xfId="0" applyFont="1" applyFill="1" applyBorder="1" applyAlignment="1">
      <alignment horizontal="center"/>
    </xf>
    <xf numFmtId="0" fontId="20" fillId="6" borderId="30" xfId="0" applyFont="1" applyFill="1" applyBorder="1" applyAlignment="1">
      <alignment horizontal="center"/>
    </xf>
    <xf numFmtId="0" fontId="20" fillId="6" borderId="32" xfId="0" applyFont="1" applyFill="1" applyBorder="1" applyAlignment="1">
      <alignment horizontal="center"/>
    </xf>
    <xf numFmtId="12" fontId="0" fillId="6" borderId="30" xfId="0" applyNumberFormat="1" applyFill="1" applyBorder="1" applyAlignment="1">
      <alignment horizontal="center" vertical="center"/>
    </xf>
    <xf numFmtId="0" fontId="20" fillId="4" borderId="45" xfId="0" applyFont="1" applyFill="1" applyBorder="1" applyAlignment="1">
      <alignment horizontal="center"/>
    </xf>
    <xf numFmtId="0" fontId="20" fillId="6" borderId="45" xfId="0" applyFont="1" applyFill="1" applyBorder="1" applyAlignment="1">
      <alignment horizontal="center"/>
    </xf>
    <xf numFmtId="0" fontId="20" fillId="6" borderId="46" xfId="0" applyFont="1" applyFill="1" applyBorder="1" applyAlignment="1">
      <alignment horizontal="center"/>
    </xf>
    <xf numFmtId="0" fontId="22" fillId="0" borderId="40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 wrapText="1"/>
    </xf>
    <xf numFmtId="0" fontId="22" fillId="0" borderId="37" xfId="0" applyFont="1" applyBorder="1" applyAlignment="1">
      <alignment horizontal="center" vertical="center" wrapText="1"/>
    </xf>
    <xf numFmtId="0" fontId="22" fillId="0" borderId="38" xfId="0" applyFont="1" applyBorder="1" applyAlignment="1">
      <alignment horizontal="center" vertical="center" wrapText="1"/>
    </xf>
    <xf numFmtId="0" fontId="22" fillId="0" borderId="40" xfId="0" applyFont="1" applyBorder="1" applyAlignment="1">
      <alignment horizontal="center" vertical="center" wrapText="1"/>
    </xf>
    <xf numFmtId="0" fontId="22" fillId="0" borderId="36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2" fillId="0" borderId="44" xfId="0" applyFont="1" applyBorder="1" applyAlignment="1">
      <alignment horizontal="center" vertical="center" wrapText="1"/>
    </xf>
    <xf numFmtId="0" fontId="20" fillId="8" borderId="18" xfId="0" applyFont="1" applyFill="1" applyBorder="1" applyAlignment="1">
      <alignment horizontal="center"/>
    </xf>
    <xf numFmtId="12" fontId="0" fillId="4" borderId="20" xfId="0" applyNumberFormat="1" applyFill="1" applyBorder="1" applyAlignment="1">
      <alignment horizontal="center"/>
    </xf>
    <xf numFmtId="12" fontId="0" fillId="4" borderId="20" xfId="0" applyNumberFormat="1" applyFill="1" applyBorder="1" applyAlignment="1">
      <alignment horizontal="center" vertical="center"/>
    </xf>
    <xf numFmtId="0" fontId="22" fillId="0" borderId="47" xfId="0" applyFont="1" applyBorder="1" applyAlignment="1">
      <alignment horizontal="center" vertical="center" wrapText="1"/>
    </xf>
    <xf numFmtId="0" fontId="20" fillId="9" borderId="18" xfId="0" applyFont="1" applyFill="1" applyBorder="1" applyAlignment="1">
      <alignment horizontal="center"/>
    </xf>
    <xf numFmtId="0" fontId="20" fillId="9" borderId="48" xfId="0" applyFont="1" applyFill="1" applyBorder="1" applyAlignment="1">
      <alignment horizontal="center"/>
    </xf>
    <xf numFmtId="0" fontId="23" fillId="0" borderId="9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49" xfId="0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/>
    </xf>
    <xf numFmtId="12" fontId="0" fillId="6" borderId="20" xfId="0" applyNumberFormat="1" applyFill="1" applyBorder="1" applyAlignment="1">
      <alignment horizontal="center"/>
    </xf>
    <xf numFmtId="12" fontId="0" fillId="6" borderId="20" xfId="0" applyNumberFormat="1" applyFill="1" applyBorder="1" applyAlignment="1">
      <alignment horizontal="center" vertical="center"/>
    </xf>
    <xf numFmtId="12" fontId="0" fillId="6" borderId="43" xfId="0" applyNumberFormat="1" applyFill="1" applyBorder="1" applyAlignment="1">
      <alignment horizontal="center" vertical="center"/>
    </xf>
    <xf numFmtId="3" fontId="20" fillId="8" borderId="28" xfId="0" applyNumberFormat="1" applyFont="1" applyFill="1" applyBorder="1" applyAlignment="1">
      <alignment horizontal="center"/>
    </xf>
    <xf numFmtId="3" fontId="20" fillId="9" borderId="28" xfId="0" applyNumberFormat="1" applyFont="1" applyFill="1" applyBorder="1" applyAlignment="1">
      <alignment horizontal="center"/>
    </xf>
    <xf numFmtId="3" fontId="20" fillId="9" borderId="30" xfId="0" applyNumberFormat="1" applyFont="1" applyFill="1" applyBorder="1" applyAlignment="1">
      <alignment horizontal="center"/>
    </xf>
    <xf numFmtId="3" fontId="4" fillId="4" borderId="45" xfId="0" applyNumberFormat="1" applyFont="1" applyFill="1" applyBorder="1" applyAlignment="1">
      <alignment horizontal="center" vertical="center" wrapText="1"/>
    </xf>
    <xf numFmtId="3" fontId="20" fillId="8" borderId="45" xfId="0" applyNumberFormat="1" applyFont="1" applyFill="1" applyBorder="1" applyAlignment="1">
      <alignment horizontal="center"/>
    </xf>
    <xf numFmtId="3" fontId="20" fillId="9" borderId="45" xfId="0" applyNumberFormat="1" applyFont="1" applyFill="1" applyBorder="1" applyAlignment="1">
      <alignment horizontal="center"/>
    </xf>
    <xf numFmtId="3" fontId="20" fillId="9" borderId="46" xfId="0" applyNumberFormat="1" applyFont="1" applyFill="1" applyBorder="1" applyAlignment="1">
      <alignment horizontal="center"/>
    </xf>
    <xf numFmtId="3" fontId="4" fillId="4" borderId="29" xfId="0" applyNumberFormat="1" applyFont="1" applyFill="1" applyBorder="1" applyAlignment="1">
      <alignment horizontal="center" vertical="center" wrapText="1"/>
    </xf>
    <xf numFmtId="3" fontId="20" fillId="8" borderId="29" xfId="0" applyNumberFormat="1" applyFont="1" applyFill="1" applyBorder="1" applyAlignment="1">
      <alignment horizontal="center"/>
    </xf>
    <xf numFmtId="3" fontId="20" fillId="9" borderId="29" xfId="0" applyNumberFormat="1" applyFont="1" applyFill="1" applyBorder="1" applyAlignment="1">
      <alignment horizontal="center"/>
    </xf>
    <xf numFmtId="3" fontId="20" fillId="9" borderId="32" xfId="0" applyNumberFormat="1" applyFont="1" applyFill="1" applyBorder="1" applyAlignment="1">
      <alignment horizontal="center"/>
    </xf>
    <xf numFmtId="3" fontId="20" fillId="8" borderId="41" xfId="0" applyNumberFormat="1" applyFont="1" applyFill="1" applyBorder="1" applyAlignment="1">
      <alignment horizontal="center"/>
    </xf>
    <xf numFmtId="3" fontId="20" fillId="9" borderId="41" xfId="0" applyNumberFormat="1" applyFont="1" applyFill="1" applyBorder="1" applyAlignment="1">
      <alignment horizontal="center"/>
    </xf>
    <xf numFmtId="3" fontId="20" fillId="9" borderId="42" xfId="0" applyNumberFormat="1" applyFont="1" applyFill="1" applyBorder="1" applyAlignment="1">
      <alignment horizontal="center"/>
    </xf>
    <xf numFmtId="3" fontId="4" fillId="4" borderId="41" xfId="0" applyNumberFormat="1" applyFont="1" applyFill="1" applyBorder="1" applyAlignment="1">
      <alignment horizontal="center" vertical="center" wrapText="1"/>
    </xf>
    <xf numFmtId="0" fontId="4" fillId="3" borderId="40" xfId="0" applyFont="1" applyFill="1" applyBorder="1" applyAlignment="1">
      <alignment horizontal="center" vertical="center"/>
    </xf>
    <xf numFmtId="0" fontId="4" fillId="3" borderId="38" xfId="0" applyFont="1" applyFill="1" applyBorder="1" applyAlignment="1">
      <alignment horizontal="center" vertical="center"/>
    </xf>
    <xf numFmtId="164" fontId="0" fillId="3" borderId="36" xfId="0" applyNumberFormat="1" applyFill="1" applyBorder="1" applyAlignment="1">
      <alignment horizontal="center" vertical="center"/>
    </xf>
    <xf numFmtId="0" fontId="0" fillId="3" borderId="38" xfId="0" applyFill="1" applyBorder="1" applyAlignment="1">
      <alignment horizontal="center" vertical="center"/>
    </xf>
    <xf numFmtId="0" fontId="4" fillId="3" borderId="41" xfId="0" applyFont="1" applyFill="1" applyBorder="1" applyAlignment="1">
      <alignment horizontal="center" vertical="center"/>
    </xf>
    <xf numFmtId="164" fontId="4" fillId="3" borderId="28" xfId="0" applyNumberFormat="1" applyFont="1" applyFill="1" applyBorder="1" applyAlignment="1">
      <alignment horizontal="center" vertical="center"/>
    </xf>
    <xf numFmtId="0" fontId="4" fillId="3" borderId="29" xfId="0" applyFont="1" applyFill="1" applyBorder="1" applyAlignment="1">
      <alignment horizontal="center" vertical="center"/>
    </xf>
    <xf numFmtId="164" fontId="0" fillId="3" borderId="28" xfId="0" applyNumberFormat="1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/>
    </xf>
    <xf numFmtId="3" fontId="4" fillId="3" borderId="29" xfId="0" applyNumberFormat="1" applyFont="1" applyFill="1" applyBorder="1" applyAlignment="1">
      <alignment horizontal="center"/>
    </xf>
    <xf numFmtId="0" fontId="4" fillId="3" borderId="42" xfId="0" applyFont="1" applyFill="1" applyBorder="1" applyAlignment="1">
      <alignment horizontal="center" vertical="center"/>
    </xf>
    <xf numFmtId="164" fontId="4" fillId="3" borderId="30" xfId="0" applyNumberFormat="1" applyFont="1" applyFill="1" applyBorder="1" applyAlignment="1">
      <alignment horizontal="center" vertical="center"/>
    </xf>
    <xf numFmtId="0" fontId="4" fillId="3" borderId="32" xfId="0" applyFont="1" applyFill="1" applyBorder="1" applyAlignment="1">
      <alignment horizontal="center" vertical="center"/>
    </xf>
    <xf numFmtId="164" fontId="0" fillId="3" borderId="30" xfId="0" applyNumberFormat="1" applyFill="1" applyBorder="1" applyAlignment="1">
      <alignment horizontal="center" vertical="center"/>
    </xf>
    <xf numFmtId="0" fontId="0" fillId="3" borderId="32" xfId="0" applyFill="1" applyBorder="1" applyAlignment="1">
      <alignment horizontal="center" vertical="center"/>
    </xf>
    <xf numFmtId="0" fontId="4" fillId="3" borderId="43" xfId="0" applyFont="1" applyFill="1" applyBorder="1" applyAlignment="1">
      <alignment horizontal="center"/>
    </xf>
    <xf numFmtId="3" fontId="4" fillId="3" borderId="32" xfId="0" applyNumberFormat="1" applyFont="1" applyFill="1" applyBorder="1" applyAlignment="1">
      <alignment horizontal="center"/>
    </xf>
    <xf numFmtId="0" fontId="4" fillId="3" borderId="51" xfId="0" applyFont="1" applyFill="1" applyBorder="1" applyAlignment="1">
      <alignment horizontal="center" vertical="center"/>
    </xf>
    <xf numFmtId="164" fontId="4" fillId="3" borderId="33" xfId="0" applyNumberFormat="1" applyFont="1" applyFill="1" applyBorder="1" applyAlignment="1">
      <alignment horizontal="center" vertical="center"/>
    </xf>
    <xf numFmtId="0" fontId="4" fillId="3" borderId="34" xfId="0" applyFont="1" applyFill="1" applyBorder="1" applyAlignment="1">
      <alignment horizontal="center" vertical="center"/>
    </xf>
    <xf numFmtId="164" fontId="0" fillId="3" borderId="33" xfId="0" applyNumberFormat="1" applyFill="1" applyBorder="1" applyAlignment="1">
      <alignment horizontal="center" vertical="center"/>
    </xf>
    <xf numFmtId="0" fontId="0" fillId="3" borderId="34" xfId="0" applyFill="1" applyBorder="1" applyAlignment="1">
      <alignment horizontal="center" vertical="center"/>
    </xf>
    <xf numFmtId="0" fontId="4" fillId="3" borderId="25" xfId="0" applyFont="1" applyFill="1" applyBorder="1" applyAlignment="1">
      <alignment horizontal="center"/>
    </xf>
    <xf numFmtId="3" fontId="4" fillId="3" borderId="34" xfId="0" applyNumberFormat="1" applyFont="1" applyFill="1" applyBorder="1" applyAlignment="1">
      <alignment horizontal="center"/>
    </xf>
    <xf numFmtId="0" fontId="2" fillId="3" borderId="40" xfId="0" applyFont="1" applyFill="1" applyBorder="1" applyAlignment="1">
      <alignment horizontal="center" vertical="center"/>
    </xf>
    <xf numFmtId="0" fontId="0" fillId="3" borderId="41" xfId="0" applyFill="1" applyBorder="1" applyAlignment="1">
      <alignment horizontal="center"/>
    </xf>
    <xf numFmtId="0" fontId="0" fillId="3" borderId="42" xfId="0" applyFill="1" applyBorder="1" applyAlignment="1">
      <alignment horizontal="center"/>
    </xf>
    <xf numFmtId="0" fontId="2" fillId="3" borderId="52" xfId="0" applyFont="1" applyFill="1" applyBorder="1" applyAlignment="1">
      <alignment horizontal="center" vertical="center"/>
    </xf>
    <xf numFmtId="0" fontId="2" fillId="3" borderId="53" xfId="0" applyFont="1" applyFill="1" applyBorder="1" applyAlignment="1">
      <alignment horizontal="center" vertical="center" wrapText="1"/>
    </xf>
    <xf numFmtId="0" fontId="2" fillId="3" borderId="54" xfId="0" applyFont="1" applyFill="1" applyBorder="1" applyAlignment="1">
      <alignment horizontal="center" vertical="center" wrapText="1"/>
    </xf>
    <xf numFmtId="0" fontId="2" fillId="3" borderId="53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3" fontId="20" fillId="0" borderId="0" xfId="0" applyNumberFormat="1" applyFont="1" applyAlignment="1">
      <alignment horizontal="center"/>
    </xf>
    <xf numFmtId="12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4" fillId="3" borderId="33" xfId="0" applyFont="1" applyFill="1" applyBorder="1" applyAlignment="1">
      <alignment horizontal="center" vertical="center"/>
    </xf>
    <xf numFmtId="164" fontId="4" fillId="3" borderId="22" xfId="0" applyNumberFormat="1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4" fillId="3" borderId="30" xfId="0" applyFont="1" applyFill="1" applyBorder="1" applyAlignment="1">
      <alignment horizontal="center" vertical="center"/>
    </xf>
    <xf numFmtId="164" fontId="4" fillId="3" borderId="31" xfId="0" applyNumberFormat="1" applyFont="1" applyFill="1" applyBorder="1" applyAlignment="1">
      <alignment horizontal="center" vertical="center"/>
    </xf>
    <xf numFmtId="0" fontId="0" fillId="3" borderId="4" xfId="0" applyFill="1" applyBorder="1"/>
    <xf numFmtId="0" fontId="2" fillId="3" borderId="4" xfId="0" applyFont="1" applyFill="1" applyBorder="1" applyAlignment="1">
      <alignment horizontal="center"/>
    </xf>
    <xf numFmtId="0" fontId="0" fillId="3" borderId="51" xfId="0" applyFill="1" applyBorder="1" applyAlignment="1">
      <alignment horizontal="center"/>
    </xf>
    <xf numFmtId="0" fontId="0" fillId="3" borderId="55" xfId="0" applyFill="1" applyBorder="1" applyAlignment="1">
      <alignment horizontal="center" vertical="center"/>
    </xf>
    <xf numFmtId="0" fontId="2" fillId="3" borderId="56" xfId="0" applyFont="1" applyFill="1" applyBorder="1" applyAlignment="1">
      <alignment horizontal="center" vertical="center" wrapText="1"/>
    </xf>
    <xf numFmtId="0" fontId="2" fillId="3" borderId="56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4" fillId="3" borderId="36" xfId="0" applyFont="1" applyFill="1" applyBorder="1" applyAlignment="1">
      <alignment horizontal="center" vertical="center"/>
    </xf>
    <xf numFmtId="164" fontId="4" fillId="3" borderId="37" xfId="0" applyNumberFormat="1" applyFont="1" applyFill="1" applyBorder="1" applyAlignment="1">
      <alignment horizontal="center" vertical="center"/>
    </xf>
    <xf numFmtId="0" fontId="0" fillId="3" borderId="40" xfId="0" applyFill="1" applyBorder="1" applyAlignment="1">
      <alignment horizontal="center"/>
    </xf>
    <xf numFmtId="0" fontId="2" fillId="3" borderId="57" xfId="0" applyFont="1" applyFill="1" applyBorder="1" applyAlignment="1">
      <alignment horizontal="center" vertical="center" wrapText="1"/>
    </xf>
    <xf numFmtId="0" fontId="4" fillId="3" borderId="47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4" fillId="3" borderId="48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2" fillId="3" borderId="55" xfId="0" applyFont="1" applyFill="1" applyBorder="1" applyAlignment="1">
      <alignment horizontal="center" vertical="center" wrapText="1"/>
    </xf>
    <xf numFmtId="0" fontId="2" fillId="3" borderId="49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6" fillId="0" borderId="20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2" fontId="10" fillId="0" borderId="1" xfId="0" applyNumberFormat="1" applyFont="1" applyBorder="1"/>
    <xf numFmtId="12" fontId="16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2" fontId="1" fillId="3" borderId="1" xfId="0" applyNumberFormat="1" applyFont="1" applyFill="1" applyBorder="1" applyAlignment="1">
      <alignment horizontal="center"/>
    </xf>
    <xf numFmtId="0" fontId="25" fillId="10" borderId="0" xfId="1" applyFill="1"/>
    <xf numFmtId="0" fontId="26" fillId="10" borderId="0" xfId="1" applyFont="1" applyFill="1"/>
    <xf numFmtId="0" fontId="25" fillId="0" borderId="0" xfId="1"/>
    <xf numFmtId="0" fontId="26" fillId="10" borderId="0" xfId="1" applyFont="1" applyFill="1" applyAlignment="1">
      <alignment horizontal="center"/>
    </xf>
    <xf numFmtId="0" fontId="29" fillId="11" borderId="18" xfId="1" applyFont="1" applyFill="1" applyBorder="1" applyAlignment="1">
      <alignment vertical="center"/>
    </xf>
    <xf numFmtId="0" fontId="29" fillId="11" borderId="24" xfId="1" applyFont="1" applyFill="1" applyBorder="1" applyAlignment="1">
      <alignment vertical="center"/>
    </xf>
    <xf numFmtId="0" fontId="29" fillId="10" borderId="0" xfId="1" applyFont="1" applyFill="1" applyAlignment="1">
      <alignment horizontal="center" vertical="center"/>
    </xf>
    <xf numFmtId="0" fontId="29" fillId="10" borderId="0" xfId="1" applyFont="1" applyFill="1" applyAlignment="1">
      <alignment vertical="center"/>
    </xf>
    <xf numFmtId="0" fontId="32" fillId="0" borderId="0" xfId="1" applyFont="1"/>
    <xf numFmtId="0" fontId="29" fillId="10" borderId="1" xfId="1" applyFont="1" applyFill="1" applyBorder="1" applyAlignment="1">
      <alignment horizontal="center" vertical="center"/>
    </xf>
    <xf numFmtId="49" fontId="29" fillId="10" borderId="0" xfId="1" applyNumberFormat="1" applyFont="1" applyFill="1" applyAlignment="1">
      <alignment vertical="center"/>
    </xf>
    <xf numFmtId="49" fontId="29" fillId="10" borderId="0" xfId="1" applyNumberFormat="1" applyFont="1" applyFill="1" applyAlignment="1">
      <alignment horizontal="center" vertical="center"/>
    </xf>
    <xf numFmtId="49" fontId="26" fillId="10" borderId="0" xfId="1" applyNumberFormat="1" applyFont="1" applyFill="1" applyAlignment="1">
      <alignment horizontal="center"/>
    </xf>
    <xf numFmtId="49" fontId="29" fillId="10" borderId="1" xfId="1" applyNumberFormat="1" applyFont="1" applyFill="1" applyBorder="1" applyAlignment="1">
      <alignment horizontal="center" vertical="center"/>
    </xf>
    <xf numFmtId="0" fontId="29" fillId="10" borderId="22" xfId="1" applyFont="1" applyFill="1" applyBorder="1" applyAlignment="1">
      <alignment horizontal="center" vertical="center"/>
    </xf>
    <xf numFmtId="0" fontId="29" fillId="10" borderId="27" xfId="1" applyFont="1" applyFill="1" applyBorder="1" applyAlignment="1">
      <alignment horizontal="center" vertical="center"/>
    </xf>
    <xf numFmtId="0" fontId="32" fillId="10" borderId="0" xfId="1" applyFont="1" applyFill="1" applyAlignment="1">
      <alignment horizontal="center" vertical="center"/>
    </xf>
    <xf numFmtId="3" fontId="26" fillId="12" borderId="1" xfId="1" applyNumberFormat="1" applyFont="1" applyFill="1" applyBorder="1" applyAlignment="1">
      <alignment horizontal="center" vertical="center"/>
    </xf>
    <xf numFmtId="3" fontId="26" fillId="12" borderId="0" xfId="1" applyNumberFormat="1" applyFont="1" applyFill="1" applyAlignment="1">
      <alignment horizontal="center" vertical="center"/>
    </xf>
    <xf numFmtId="0" fontId="26" fillId="10" borderId="22" xfId="1" applyFont="1" applyFill="1" applyBorder="1" applyAlignment="1">
      <alignment horizontal="center" vertical="center"/>
    </xf>
    <xf numFmtId="3" fontId="33" fillId="12" borderId="0" xfId="1" applyNumberFormat="1" applyFont="1" applyFill="1" applyAlignment="1">
      <alignment horizontal="center" vertical="center"/>
    </xf>
    <xf numFmtId="0" fontId="26" fillId="10" borderId="0" xfId="1" applyFont="1" applyFill="1" applyAlignment="1">
      <alignment horizontal="center" vertical="center"/>
    </xf>
    <xf numFmtId="0" fontId="29" fillId="0" borderId="15" xfId="1" applyFont="1" applyBorder="1" applyAlignment="1">
      <alignment horizontal="center" vertical="center"/>
    </xf>
    <xf numFmtId="0" fontId="29" fillId="0" borderId="17" xfId="1" applyFont="1" applyBorder="1" applyAlignment="1">
      <alignment horizontal="center" vertical="center"/>
    </xf>
    <xf numFmtId="0" fontId="29" fillId="0" borderId="0" xfId="1" applyFont="1" applyAlignment="1">
      <alignment vertical="center"/>
    </xf>
    <xf numFmtId="0" fontId="29" fillId="10" borderId="21" xfId="1" applyFont="1" applyFill="1" applyBorder="1" applyAlignment="1">
      <alignment horizontal="center" vertical="center"/>
    </xf>
    <xf numFmtId="0" fontId="29" fillId="0" borderId="0" xfId="1" applyFont="1" applyAlignment="1">
      <alignment horizontal="center" vertical="center"/>
    </xf>
    <xf numFmtId="0" fontId="29" fillId="0" borderId="21" xfId="1" applyFont="1" applyBorder="1" applyAlignment="1">
      <alignment horizontal="center" vertical="center"/>
    </xf>
    <xf numFmtId="0" fontId="26" fillId="0" borderId="1" xfId="1" applyFont="1" applyBorder="1" applyAlignment="1">
      <alignment horizontal="center" vertical="center"/>
    </xf>
    <xf numFmtId="0" fontId="26" fillId="10" borderId="1" xfId="1" applyFont="1" applyFill="1" applyBorder="1" applyAlignment="1">
      <alignment horizontal="center" vertical="center"/>
    </xf>
    <xf numFmtId="0" fontId="29" fillId="10" borderId="21" xfId="1" applyFont="1" applyFill="1" applyBorder="1" applyAlignment="1">
      <alignment horizontal="center"/>
    </xf>
    <xf numFmtId="0" fontId="29" fillId="10" borderId="17" xfId="1" applyFont="1" applyFill="1" applyBorder="1" applyAlignment="1">
      <alignment horizontal="center"/>
    </xf>
    <xf numFmtId="0" fontId="29" fillId="10" borderId="23" xfId="1" applyFont="1" applyFill="1" applyBorder="1" applyAlignment="1">
      <alignment horizontal="center"/>
    </xf>
    <xf numFmtId="0" fontId="29" fillId="10" borderId="27" xfId="1" applyFont="1" applyFill="1" applyBorder="1" applyAlignment="1">
      <alignment horizontal="center"/>
    </xf>
    <xf numFmtId="0" fontId="26" fillId="10" borderId="14" xfId="1" applyFont="1" applyFill="1" applyBorder="1" applyAlignment="1">
      <alignment horizontal="center" vertical="center"/>
    </xf>
    <xf numFmtId="0" fontId="26" fillId="0" borderId="24" xfId="1" applyFont="1" applyBorder="1" applyAlignment="1">
      <alignment horizontal="center" vertical="center"/>
    </xf>
    <xf numFmtId="0" fontId="26" fillId="10" borderId="18" xfId="1" applyFont="1" applyFill="1" applyBorder="1" applyAlignment="1">
      <alignment horizontal="center" vertical="center"/>
    </xf>
    <xf numFmtId="0" fontId="26" fillId="10" borderId="20" xfId="1" applyFont="1" applyFill="1" applyBorder="1" applyAlignment="1">
      <alignment horizontal="center" vertical="center"/>
    </xf>
    <xf numFmtId="0" fontId="25" fillId="10" borderId="0" xfId="1" applyFill="1" applyAlignment="1">
      <alignment vertical="center"/>
    </xf>
    <xf numFmtId="0" fontId="26" fillId="10" borderId="0" xfId="1" applyFont="1" applyFill="1" applyAlignment="1">
      <alignment vertical="center"/>
    </xf>
    <xf numFmtId="0" fontId="25" fillId="0" borderId="0" xfId="1" applyAlignment="1">
      <alignment vertical="center"/>
    </xf>
    <xf numFmtId="0" fontId="26" fillId="10" borderId="0" xfId="1" applyFont="1" applyFill="1" applyAlignment="1">
      <alignment horizontal="left"/>
    </xf>
    <xf numFmtId="0" fontId="27" fillId="10" borderId="0" xfId="1" applyFont="1" applyFill="1"/>
    <xf numFmtId="164" fontId="0" fillId="0" borderId="0" xfId="0" applyNumberFormat="1" applyAlignment="1">
      <alignment horizontal="center" vertical="center"/>
    </xf>
    <xf numFmtId="0" fontId="27" fillId="0" borderId="1" xfId="1" applyFont="1" applyBorder="1"/>
    <xf numFmtId="0" fontId="25" fillId="0" borderId="1" xfId="1" applyBorder="1"/>
    <xf numFmtId="0" fontId="29" fillId="10" borderId="23" xfId="1" applyFont="1" applyFill="1" applyBorder="1" applyAlignment="1">
      <alignment horizontal="center" vertical="center"/>
    </xf>
    <xf numFmtId="0" fontId="26" fillId="0" borderId="18" xfId="0" applyFont="1" applyBorder="1" applyAlignment="1">
      <alignment horizontal="left" vertical="center"/>
    </xf>
    <xf numFmtId="0" fontId="26" fillId="11" borderId="18" xfId="0" applyFont="1" applyFill="1" applyBorder="1" applyAlignment="1">
      <alignment horizontal="left" vertical="center"/>
    </xf>
    <xf numFmtId="0" fontId="26" fillId="11" borderId="19" xfId="0" applyFont="1" applyFill="1" applyBorder="1" applyAlignment="1">
      <alignment horizontal="left" vertical="center"/>
    </xf>
    <xf numFmtId="0" fontId="26" fillId="11" borderId="20" xfId="0" applyFont="1" applyFill="1" applyBorder="1" applyAlignment="1">
      <alignment horizontal="left" vertical="center"/>
    </xf>
    <xf numFmtId="0" fontId="26" fillId="0" borderId="20" xfId="0" applyFont="1" applyBorder="1" applyAlignment="1">
      <alignment horizontal="left" vertical="center"/>
    </xf>
    <xf numFmtId="0" fontId="26" fillId="11" borderId="19" xfId="0" applyFont="1" applyFill="1" applyBorder="1" applyAlignment="1">
      <alignment horizontal="center" vertical="center"/>
    </xf>
    <xf numFmtId="0" fontId="26" fillId="11" borderId="20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21" fillId="0" borderId="0" xfId="0" applyFont="1" applyAlignment="1">
      <alignment horizontal="left" vertical="center"/>
    </xf>
    <xf numFmtId="0" fontId="20" fillId="4" borderId="41" xfId="0" applyFont="1" applyFill="1" applyBorder="1" applyAlignment="1">
      <alignment horizontal="center" vertical="center"/>
    </xf>
    <xf numFmtId="0" fontId="20" fillId="6" borderId="41" xfId="0" applyFont="1" applyFill="1" applyBorder="1" applyAlignment="1">
      <alignment horizontal="center" vertical="center"/>
    </xf>
    <xf numFmtId="0" fontId="20" fillId="6" borderId="4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/>
    </xf>
    <xf numFmtId="0" fontId="2" fillId="3" borderId="5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2" fillId="3" borderId="35" xfId="0" applyFont="1" applyFill="1" applyBorder="1" applyAlignment="1">
      <alignment horizontal="center"/>
    </xf>
    <xf numFmtId="0" fontId="13" fillId="7" borderId="26" xfId="0" applyFont="1" applyFill="1" applyBorder="1" applyAlignment="1">
      <alignment horizontal="center" vertical="center" textRotation="180"/>
    </xf>
    <xf numFmtId="0" fontId="0" fillId="0" borderId="0" xfId="0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wrapText="1"/>
    </xf>
    <xf numFmtId="0" fontId="4" fillId="7" borderId="0" xfId="0" applyFont="1" applyFill="1" applyAlignment="1">
      <alignment horizontal="center" wrapText="1"/>
    </xf>
    <xf numFmtId="0" fontId="7" fillId="6" borderId="15" xfId="0" applyFont="1" applyFill="1" applyBorder="1" applyAlignment="1">
      <alignment horizontal="center" vertical="center"/>
    </xf>
    <xf numFmtId="0" fontId="7" fillId="6" borderId="17" xfId="0" applyFont="1" applyFill="1" applyBorder="1" applyAlignment="1">
      <alignment horizontal="center" vertical="center"/>
    </xf>
    <xf numFmtId="0" fontId="7" fillId="6" borderId="24" xfId="0" applyFont="1" applyFill="1" applyBorder="1" applyAlignment="1">
      <alignment horizontal="center" vertical="center"/>
    </xf>
    <xf numFmtId="0" fontId="7" fillId="6" borderId="25" xfId="0" applyFont="1" applyFill="1" applyBorder="1" applyAlignment="1">
      <alignment horizontal="center" vertical="center"/>
    </xf>
    <xf numFmtId="0" fontId="10" fillId="4" borderId="18" xfId="0" applyFont="1" applyFill="1" applyBorder="1" applyAlignment="1">
      <alignment horizontal="center"/>
    </xf>
    <xf numFmtId="0" fontId="10" fillId="4" borderId="20" xfId="0" applyFont="1" applyFill="1" applyBorder="1" applyAlignment="1">
      <alignment horizontal="center"/>
    </xf>
    <xf numFmtId="0" fontId="12" fillId="3" borderId="26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24" xfId="0" applyFont="1" applyFill="1" applyBorder="1" applyAlignment="1">
      <alignment horizontal="center"/>
    </xf>
    <xf numFmtId="0" fontId="12" fillId="3" borderId="14" xfId="0" applyFont="1" applyFill="1" applyBorder="1" applyAlignment="1">
      <alignment horizontal="center"/>
    </xf>
    <xf numFmtId="0" fontId="10" fillId="6" borderId="18" xfId="0" applyFont="1" applyFill="1" applyBorder="1" applyAlignment="1">
      <alignment horizontal="center"/>
    </xf>
    <xf numFmtId="0" fontId="10" fillId="6" borderId="20" xfId="0" applyFont="1" applyFill="1" applyBorder="1" applyAlignment="1">
      <alignment horizontal="center"/>
    </xf>
    <xf numFmtId="0" fontId="10" fillId="5" borderId="24" xfId="0" applyFont="1" applyFill="1" applyBorder="1" applyAlignment="1">
      <alignment horizontal="center"/>
    </xf>
    <xf numFmtId="0" fontId="10" fillId="5" borderId="25" xfId="0" applyFont="1" applyFill="1" applyBorder="1" applyAlignment="1">
      <alignment horizontal="center"/>
    </xf>
    <xf numFmtId="3" fontId="0" fillId="0" borderId="1" xfId="0" applyNumberFormat="1" applyBorder="1" applyAlignment="1">
      <alignment horizontal="center" vertical="center"/>
    </xf>
    <xf numFmtId="0" fontId="4" fillId="0" borderId="18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0" fillId="0" borderId="1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1" fontId="0" fillId="0" borderId="1" xfId="0" applyNumberForma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5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wrapText="1"/>
    </xf>
    <xf numFmtId="0" fontId="6" fillId="0" borderId="0" xfId="0" applyFont="1" applyAlignment="1">
      <alignment horizontal="left" vertical="top"/>
    </xf>
    <xf numFmtId="0" fontId="16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16" fillId="0" borderId="16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16" fillId="0" borderId="21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center" vertical="center"/>
    </xf>
    <xf numFmtId="0" fontId="14" fillId="0" borderId="14" xfId="0" applyFont="1" applyBorder="1" applyAlignment="1">
      <alignment horizontal="left"/>
    </xf>
    <xf numFmtId="0" fontId="11" fillId="0" borderId="14" xfId="0" applyFont="1" applyBorder="1" applyAlignment="1">
      <alignment horizontal="left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29" fillId="10" borderId="18" xfId="1" applyFont="1" applyFill="1" applyBorder="1" applyAlignment="1">
      <alignment horizontal="center" vertical="center"/>
    </xf>
    <xf numFmtId="0" fontId="29" fillId="10" borderId="19" xfId="1" applyFont="1" applyFill="1" applyBorder="1" applyAlignment="1">
      <alignment horizontal="center" vertical="center"/>
    </xf>
    <xf numFmtId="0" fontId="29" fillId="10" borderId="20" xfId="1" applyFont="1" applyFill="1" applyBorder="1" applyAlignment="1">
      <alignment horizontal="center" vertical="center"/>
    </xf>
    <xf numFmtId="0" fontId="29" fillId="10" borderId="21" xfId="1" applyFont="1" applyFill="1" applyBorder="1" applyAlignment="1">
      <alignment horizontal="center" vertical="center" wrapText="1"/>
    </xf>
    <xf numFmtId="0" fontId="29" fillId="10" borderId="22" xfId="1" applyFont="1" applyFill="1" applyBorder="1" applyAlignment="1">
      <alignment horizontal="center" vertical="center" wrapText="1"/>
    </xf>
    <xf numFmtId="0" fontId="29" fillId="10" borderId="21" xfId="1" applyFont="1" applyFill="1" applyBorder="1" applyAlignment="1">
      <alignment horizontal="center" vertical="center"/>
    </xf>
    <xf numFmtId="0" fontId="29" fillId="10" borderId="22" xfId="1" applyFont="1" applyFill="1" applyBorder="1" applyAlignment="1">
      <alignment horizontal="center" vertical="center"/>
    </xf>
    <xf numFmtId="0" fontId="29" fillId="0" borderId="21" xfId="1" applyFont="1" applyBorder="1" applyAlignment="1">
      <alignment horizontal="center" vertical="center"/>
    </xf>
    <xf numFmtId="0" fontId="29" fillId="0" borderId="22" xfId="1" applyFont="1" applyBorder="1" applyAlignment="1">
      <alignment horizontal="center" vertical="center"/>
    </xf>
    <xf numFmtId="0" fontId="29" fillId="10" borderId="17" xfId="1" applyFont="1" applyFill="1" applyBorder="1" applyAlignment="1">
      <alignment horizontal="center" vertical="center"/>
    </xf>
    <xf numFmtId="0" fontId="29" fillId="10" borderId="25" xfId="1" applyFont="1" applyFill="1" applyBorder="1" applyAlignment="1">
      <alignment horizontal="center" vertical="center"/>
    </xf>
    <xf numFmtId="0" fontId="37" fillId="10" borderId="18" xfId="1" applyFont="1" applyFill="1" applyBorder="1" applyAlignment="1">
      <alignment horizontal="center" vertical="center"/>
    </xf>
    <xf numFmtId="0" fontId="37" fillId="10" borderId="19" xfId="1" applyFont="1" applyFill="1" applyBorder="1" applyAlignment="1">
      <alignment horizontal="center" vertical="center"/>
    </xf>
    <xf numFmtId="0" fontId="37" fillId="10" borderId="20" xfId="1" applyFont="1" applyFill="1" applyBorder="1" applyAlignment="1">
      <alignment horizontal="center" vertical="center"/>
    </xf>
    <xf numFmtId="0" fontId="26" fillId="12" borderId="1" xfId="1" applyFont="1" applyFill="1" applyBorder="1" applyAlignment="1">
      <alignment horizontal="center" vertical="center"/>
    </xf>
    <xf numFmtId="0" fontId="29" fillId="0" borderId="0" xfId="1" applyFont="1" applyAlignment="1">
      <alignment horizontal="center" vertical="center"/>
    </xf>
    <xf numFmtId="49" fontId="29" fillId="10" borderId="1" xfId="1" applyNumberFormat="1" applyFont="1" applyFill="1" applyBorder="1" applyAlignment="1">
      <alignment horizontal="center" vertical="center"/>
    </xf>
    <xf numFmtId="0" fontId="29" fillId="0" borderId="15" xfId="1" applyFont="1" applyBorder="1" applyAlignment="1">
      <alignment horizontal="center" vertical="center"/>
    </xf>
    <xf numFmtId="0" fontId="29" fillId="0" borderId="16" xfId="1" applyFont="1" applyBorder="1" applyAlignment="1">
      <alignment horizontal="center" vertical="center"/>
    </xf>
    <xf numFmtId="0" fontId="29" fillId="0" borderId="17" xfId="1" applyFont="1" applyBorder="1" applyAlignment="1">
      <alignment horizontal="center" vertical="center"/>
    </xf>
    <xf numFmtId="0" fontId="29" fillId="10" borderId="15" xfId="1" applyFont="1" applyFill="1" applyBorder="1" applyAlignment="1">
      <alignment horizontal="center" vertical="center"/>
    </xf>
    <xf numFmtId="0" fontId="29" fillId="10" borderId="16" xfId="1" applyFont="1" applyFill="1" applyBorder="1" applyAlignment="1">
      <alignment horizontal="center" vertical="center"/>
    </xf>
    <xf numFmtId="0" fontId="25" fillId="10" borderId="0" xfId="1" applyFill="1" applyAlignment="1">
      <alignment horizontal="center" vertical="center"/>
    </xf>
    <xf numFmtId="0" fontId="26" fillId="10" borderId="18" xfId="1" applyFont="1" applyFill="1" applyBorder="1" applyAlignment="1">
      <alignment vertical="center"/>
    </xf>
    <xf numFmtId="0" fontId="26" fillId="10" borderId="19" xfId="1" applyFont="1" applyFill="1" applyBorder="1" applyAlignment="1">
      <alignment vertical="center"/>
    </xf>
    <xf numFmtId="0" fontId="26" fillId="10" borderId="20" xfId="1" applyFont="1" applyFill="1" applyBorder="1" applyAlignment="1">
      <alignment vertical="center"/>
    </xf>
    <xf numFmtId="0" fontId="26" fillId="10" borderId="18" xfId="1" applyFont="1" applyFill="1" applyBorder="1" applyAlignment="1">
      <alignment horizontal="center" vertical="center"/>
    </xf>
    <xf numFmtId="0" fontId="26" fillId="10" borderId="20" xfId="1" applyFont="1" applyFill="1" applyBorder="1" applyAlignment="1">
      <alignment horizontal="center" vertical="center"/>
    </xf>
    <xf numFmtId="0" fontId="26" fillId="11" borderId="18" xfId="1" applyFont="1" applyFill="1" applyBorder="1" applyAlignment="1">
      <alignment horizontal="left"/>
    </xf>
    <xf numFmtId="0" fontId="26" fillId="11" borderId="19" xfId="1" applyFont="1" applyFill="1" applyBorder="1" applyAlignment="1">
      <alignment horizontal="left"/>
    </xf>
    <xf numFmtId="0" fontId="26" fillId="11" borderId="20" xfId="1" applyFont="1" applyFill="1" applyBorder="1" applyAlignment="1">
      <alignment horizontal="left"/>
    </xf>
    <xf numFmtId="0" fontId="26" fillId="11" borderId="24" xfId="1" applyFont="1" applyFill="1" applyBorder="1" applyAlignment="1">
      <alignment horizontal="left"/>
    </xf>
    <xf numFmtId="0" fontId="26" fillId="11" borderId="14" xfId="1" applyFont="1" applyFill="1" applyBorder="1" applyAlignment="1">
      <alignment horizontal="left"/>
    </xf>
    <xf numFmtId="0" fontId="26" fillId="11" borderId="25" xfId="1" applyFont="1" applyFill="1" applyBorder="1" applyAlignment="1">
      <alignment horizontal="left"/>
    </xf>
    <xf numFmtId="0" fontId="29" fillId="0" borderId="18" xfId="1" applyFont="1" applyBorder="1" applyAlignment="1">
      <alignment horizontal="center" vertical="center"/>
    </xf>
    <xf numFmtId="0" fontId="29" fillId="0" borderId="20" xfId="1" applyFont="1" applyBorder="1" applyAlignment="1">
      <alignment horizontal="center" vertical="center"/>
    </xf>
    <xf numFmtId="0" fontId="29" fillId="10" borderId="24" xfId="1" applyFont="1" applyFill="1" applyBorder="1" applyAlignment="1">
      <alignment horizontal="center" vertical="center"/>
    </xf>
    <xf numFmtId="0" fontId="29" fillId="10" borderId="14" xfId="1" applyFont="1" applyFill="1" applyBorder="1" applyAlignment="1">
      <alignment horizontal="center" vertical="center"/>
    </xf>
    <xf numFmtId="0" fontId="32" fillId="0" borderId="18" xfId="1" applyFont="1" applyBorder="1" applyAlignment="1">
      <alignment horizontal="center"/>
    </xf>
    <xf numFmtId="0" fontId="32" fillId="0" borderId="19" xfId="1" applyFont="1" applyBorder="1" applyAlignment="1">
      <alignment horizontal="center"/>
    </xf>
    <xf numFmtId="0" fontId="32" fillId="0" borderId="20" xfId="1" applyFont="1" applyBorder="1" applyAlignment="1">
      <alignment horizontal="center"/>
    </xf>
    <xf numFmtId="0" fontId="29" fillId="10" borderId="1" xfId="1" applyFont="1" applyFill="1" applyBorder="1" applyAlignment="1">
      <alignment horizontal="center" vertical="center"/>
    </xf>
    <xf numFmtId="0" fontId="26" fillId="0" borderId="18" xfId="0" applyFont="1" applyBorder="1" applyAlignment="1">
      <alignment horizontal="left" vertical="center"/>
    </xf>
    <xf numFmtId="0" fontId="26" fillId="0" borderId="20" xfId="0" applyFont="1" applyBorder="1" applyAlignment="1">
      <alignment horizontal="left" vertical="center"/>
    </xf>
    <xf numFmtId="0" fontId="26" fillId="0" borderId="24" xfId="0" applyFont="1" applyBorder="1" applyAlignment="1">
      <alignment horizontal="left" vertical="center"/>
    </xf>
    <xf numFmtId="0" fontId="26" fillId="0" borderId="14" xfId="0" applyFont="1" applyBorder="1" applyAlignment="1">
      <alignment horizontal="left" vertical="center"/>
    </xf>
    <xf numFmtId="0" fontId="26" fillId="11" borderId="24" xfId="0" applyFont="1" applyFill="1" applyBorder="1" applyAlignment="1">
      <alignment horizontal="left" vertical="center"/>
    </xf>
    <xf numFmtId="0" fontId="26" fillId="11" borderId="14" xfId="0" applyFont="1" applyFill="1" applyBorder="1" applyAlignment="1">
      <alignment horizontal="left" vertical="center"/>
    </xf>
    <xf numFmtId="0" fontId="26" fillId="11" borderId="25" xfId="0" applyFont="1" applyFill="1" applyBorder="1" applyAlignment="1">
      <alignment horizontal="left" vertical="center"/>
    </xf>
    <xf numFmtId="0" fontId="26" fillId="0" borderId="25" xfId="0" applyFont="1" applyBorder="1" applyAlignment="1">
      <alignment horizontal="left" vertical="center"/>
    </xf>
    <xf numFmtId="0" fontId="26" fillId="0" borderId="19" xfId="0" applyFont="1" applyBorder="1" applyAlignment="1">
      <alignment horizontal="left" vertical="center"/>
    </xf>
    <xf numFmtId="0" fontId="26" fillId="0" borderId="18" xfId="0" applyFont="1" applyBorder="1" applyAlignment="1">
      <alignment horizontal="center" vertical="center"/>
    </xf>
    <xf numFmtId="0" fontId="26" fillId="0" borderId="20" xfId="0" applyFont="1" applyBorder="1" applyAlignment="1">
      <alignment horizontal="center" vertical="center"/>
    </xf>
    <xf numFmtId="0" fontId="26" fillId="10" borderId="0" xfId="1" applyFont="1" applyFill="1" applyAlignment="1">
      <alignment horizontal="center"/>
    </xf>
    <xf numFmtId="0" fontId="35" fillId="10" borderId="0" xfId="1" applyFont="1" applyFill="1" applyAlignment="1">
      <alignment horizontal="center"/>
    </xf>
    <xf numFmtId="165" fontId="26" fillId="0" borderId="14" xfId="0" applyNumberFormat="1" applyFont="1" applyBorder="1" applyAlignment="1">
      <alignment horizontal="left" vertical="center"/>
    </xf>
    <xf numFmtId="165" fontId="26" fillId="0" borderId="25" xfId="0" applyNumberFormat="1" applyFont="1" applyBorder="1" applyAlignment="1">
      <alignment horizontal="left" vertical="center"/>
    </xf>
    <xf numFmtId="0" fontId="26" fillId="11" borderId="15" xfId="0" applyFont="1" applyFill="1" applyBorder="1" applyAlignment="1">
      <alignment horizontal="left" vertical="center"/>
    </xf>
    <xf numFmtId="0" fontId="26" fillId="11" borderId="16" xfId="0" applyFont="1" applyFill="1" applyBorder="1" applyAlignment="1">
      <alignment horizontal="left" vertical="center"/>
    </xf>
    <xf numFmtId="0" fontId="26" fillId="11" borderId="17" xfId="0" applyFont="1" applyFill="1" applyBorder="1" applyAlignment="1">
      <alignment horizontal="left" vertical="center"/>
    </xf>
    <xf numFmtId="0" fontId="26" fillId="0" borderId="15" xfId="0" applyFont="1" applyBorder="1" applyAlignment="1">
      <alignment horizontal="left" vertical="center"/>
    </xf>
    <xf numFmtId="0" fontId="26" fillId="0" borderId="17" xfId="0" applyFont="1" applyBorder="1" applyAlignment="1">
      <alignment horizontal="left" vertical="center"/>
    </xf>
    <xf numFmtId="0" fontId="26" fillId="11" borderId="19" xfId="0" applyFont="1" applyFill="1" applyBorder="1" applyAlignment="1">
      <alignment horizontal="center" vertical="center"/>
    </xf>
    <xf numFmtId="0" fontId="26" fillId="11" borderId="20" xfId="0" applyFont="1" applyFill="1" applyBorder="1" applyAlignment="1">
      <alignment horizontal="center" vertical="center"/>
    </xf>
    <xf numFmtId="0" fontId="26" fillId="11" borderId="18" xfId="0" applyFont="1" applyFill="1" applyBorder="1" applyAlignment="1">
      <alignment horizontal="left" vertical="center"/>
    </xf>
    <xf numFmtId="0" fontId="26" fillId="11" borderId="19" xfId="0" applyFont="1" applyFill="1" applyBorder="1" applyAlignment="1">
      <alignment horizontal="left" vertical="center"/>
    </xf>
    <xf numFmtId="0" fontId="26" fillId="11" borderId="20" xfId="0" applyFont="1" applyFill="1" applyBorder="1" applyAlignment="1">
      <alignment horizontal="left" vertical="center"/>
    </xf>
    <xf numFmtId="0" fontId="26" fillId="0" borderId="16" xfId="0" applyFont="1" applyBorder="1" applyAlignment="1">
      <alignment horizontal="left" vertical="center"/>
    </xf>
    <xf numFmtId="0" fontId="26" fillId="10" borderId="15" xfId="1" applyFont="1" applyFill="1" applyBorder="1" applyAlignment="1">
      <alignment horizontal="center"/>
    </xf>
    <xf numFmtId="0" fontId="26" fillId="10" borderId="16" xfId="1" applyFont="1" applyFill="1" applyBorder="1" applyAlignment="1">
      <alignment horizontal="center"/>
    </xf>
    <xf numFmtId="0" fontId="26" fillId="10" borderId="26" xfId="1" applyFont="1" applyFill="1" applyBorder="1" applyAlignment="1">
      <alignment horizontal="center"/>
    </xf>
    <xf numFmtId="0" fontId="26" fillId="10" borderId="24" xfId="1" applyFont="1" applyFill="1" applyBorder="1" applyAlignment="1">
      <alignment horizontal="center"/>
    </xf>
    <xf numFmtId="0" fontId="26" fillId="10" borderId="14" xfId="1" applyFont="1" applyFill="1" applyBorder="1" applyAlignment="1">
      <alignment horizontal="center"/>
    </xf>
    <xf numFmtId="0" fontId="27" fillId="10" borderId="15" xfId="1" applyFont="1" applyFill="1" applyBorder="1" applyAlignment="1">
      <alignment horizontal="center" vertical="center"/>
    </xf>
    <xf numFmtId="0" fontId="27" fillId="10" borderId="16" xfId="1" applyFont="1" applyFill="1" applyBorder="1" applyAlignment="1">
      <alignment horizontal="center" vertical="center"/>
    </xf>
    <xf numFmtId="0" fontId="27" fillId="10" borderId="17" xfId="1" applyFont="1" applyFill="1" applyBorder="1" applyAlignment="1">
      <alignment horizontal="center" vertical="center"/>
    </xf>
    <xf numFmtId="0" fontId="25" fillId="10" borderId="26" xfId="1" applyFill="1" applyBorder="1" applyAlignment="1">
      <alignment horizontal="center" vertical="center"/>
    </xf>
    <xf numFmtId="0" fontId="25" fillId="10" borderId="27" xfId="1" applyFill="1" applyBorder="1" applyAlignment="1">
      <alignment horizontal="center" vertical="center"/>
    </xf>
    <xf numFmtId="0" fontId="28" fillId="10" borderId="26" xfId="1" applyFont="1" applyFill="1" applyBorder="1" applyAlignment="1">
      <alignment horizontal="center" vertical="center"/>
    </xf>
    <xf numFmtId="0" fontId="28" fillId="10" borderId="0" xfId="1" applyFont="1" applyFill="1" applyAlignment="1">
      <alignment horizontal="center" vertical="center"/>
    </xf>
    <xf numFmtId="0" fontId="28" fillId="10" borderId="27" xfId="1" applyFont="1" applyFill="1" applyBorder="1" applyAlignment="1">
      <alignment horizontal="center" vertical="center"/>
    </xf>
    <xf numFmtId="0" fontId="27" fillId="10" borderId="26" xfId="1" applyFont="1" applyFill="1" applyBorder="1" applyAlignment="1">
      <alignment horizontal="center" vertical="center"/>
    </xf>
    <xf numFmtId="0" fontId="27" fillId="10" borderId="0" xfId="1" applyFont="1" applyFill="1" applyAlignment="1">
      <alignment horizontal="center" vertical="center"/>
    </xf>
    <xf numFmtId="0" fontId="27" fillId="10" borderId="27" xfId="1" applyFont="1" applyFill="1" applyBorder="1" applyAlignment="1">
      <alignment horizontal="center" vertical="center"/>
    </xf>
    <xf numFmtId="0" fontId="0" fillId="10" borderId="26" xfId="1" applyFont="1" applyFill="1" applyBorder="1" applyAlignment="1">
      <alignment horizontal="center" vertical="center"/>
    </xf>
    <xf numFmtId="0" fontId="0" fillId="10" borderId="0" xfId="1" applyFont="1" applyFill="1" applyAlignment="1">
      <alignment horizontal="center" vertical="center"/>
    </xf>
    <xf numFmtId="0" fontId="0" fillId="10" borderId="27" xfId="1" applyFont="1" applyFill="1" applyBorder="1" applyAlignment="1">
      <alignment horizontal="center" vertical="center"/>
    </xf>
    <xf numFmtId="0" fontId="29" fillId="0" borderId="19" xfId="1" applyFont="1" applyBorder="1" applyAlignment="1">
      <alignment horizontal="center" vertical="center"/>
    </xf>
    <xf numFmtId="0" fontId="34" fillId="10" borderId="24" xfId="3" applyFill="1" applyBorder="1" applyAlignment="1">
      <alignment horizontal="center" vertical="center"/>
    </xf>
    <xf numFmtId="0" fontId="31" fillId="10" borderId="14" xfId="2" applyFont="1" applyFill="1" applyBorder="1" applyAlignment="1">
      <alignment horizontal="center" vertical="center"/>
    </xf>
    <xf numFmtId="0" fontId="31" fillId="10" borderId="25" xfId="2" applyFont="1" applyFill="1" applyBorder="1" applyAlignment="1">
      <alignment horizontal="center" vertical="center"/>
    </xf>
    <xf numFmtId="0" fontId="29" fillId="0" borderId="24" xfId="1" applyFont="1" applyBorder="1" applyAlignment="1">
      <alignment horizontal="center" vertical="center"/>
    </xf>
    <xf numFmtId="0" fontId="29" fillId="0" borderId="14" xfId="1" applyFont="1" applyBorder="1" applyAlignment="1">
      <alignment horizontal="center" vertical="center"/>
    </xf>
    <xf numFmtId="0" fontId="29" fillId="0" borderId="25" xfId="1" applyFont="1" applyBorder="1" applyAlignment="1">
      <alignment horizontal="center" vertical="center"/>
    </xf>
  </cellXfs>
  <cellStyles count="4">
    <cellStyle name="Hyperlink" xfId="3" builtinId="8"/>
    <cellStyle name="Hyperlink 2" xfId="2" xr:uid="{85DC8E51-EAB2-4669-A154-3DFF8CA4AE62}"/>
    <cellStyle name="Normal" xfId="0" builtinId="0"/>
    <cellStyle name="Normal 2" xfId="1" xr:uid="{3FDB5550-387F-4667-A6B4-C4719661C2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microsoft.com/office/2017/06/relationships/rdRichValue" Target="richData/rdrichvalue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22/10/relationships/richValueRel" Target="richData/richValueRel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microsoft.com/office/2017/06/relationships/rdRichValueTypes" Target="richData/rdRichValueTypes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06/relationships/rdRichValueStructure" Target="richData/rdrichvaluestructure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png"/><Relationship Id="rId1" Type="http://schemas.openxmlformats.org/officeDocument/2006/relationships/image" Target="../media/image17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png"/><Relationship Id="rId1" Type="http://schemas.openxmlformats.org/officeDocument/2006/relationships/image" Target="../media/image1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9</xdr:col>
      <xdr:colOff>168226</xdr:colOff>
      <xdr:row>31</xdr:row>
      <xdr:rowOff>53833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286BCE9-AEEE-9D02-88CB-342B2A54A8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100"/>
          <a:ext cx="6759526" cy="5921233"/>
        </a:xfrm>
        <a:prstGeom prst="rect">
          <a:avLst/>
        </a:prstGeom>
      </xdr:spPr>
    </xdr:pic>
    <xdr:clientData/>
  </xdr:twoCellAnchor>
  <xdr:twoCellAnchor editAs="oneCell">
    <xdr:from>
      <xdr:col>22</xdr:col>
      <xdr:colOff>371475</xdr:colOff>
      <xdr:row>3</xdr:row>
      <xdr:rowOff>152400</xdr:rowOff>
    </xdr:from>
    <xdr:to>
      <xdr:col>27</xdr:col>
      <xdr:colOff>571953</xdr:colOff>
      <xdr:row>12</xdr:row>
      <xdr:rowOff>66902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2C5B5E6C-766B-BAC0-40C2-3118F94A93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782675" y="723900"/>
          <a:ext cx="3248478" cy="1629002"/>
        </a:xfrm>
        <a:prstGeom prst="rect">
          <a:avLst/>
        </a:prstGeom>
      </xdr:spPr>
    </xdr:pic>
    <xdr:clientData/>
  </xdr:twoCellAnchor>
  <xdr:twoCellAnchor>
    <xdr:from>
      <xdr:col>26</xdr:col>
      <xdr:colOff>400050</xdr:colOff>
      <xdr:row>7</xdr:row>
      <xdr:rowOff>95250</xdr:rowOff>
    </xdr:from>
    <xdr:to>
      <xdr:col>27</xdr:col>
      <xdr:colOff>266700</xdr:colOff>
      <xdr:row>9</xdr:row>
      <xdr:rowOff>171450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B3DEA70D-3290-6041-2B2D-79200F9D3479}"/>
            </a:ext>
          </a:extLst>
        </xdr:cNvPr>
        <xdr:cNvSpPr/>
      </xdr:nvSpPr>
      <xdr:spPr>
        <a:xfrm>
          <a:off x="16249650" y="1428750"/>
          <a:ext cx="476250" cy="457200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123825</xdr:colOff>
      <xdr:row>9</xdr:row>
      <xdr:rowOff>57150</xdr:rowOff>
    </xdr:from>
    <xdr:to>
      <xdr:col>24</xdr:col>
      <xdr:colOff>66675</xdr:colOff>
      <xdr:row>10</xdr:row>
      <xdr:rowOff>133350</xdr:rowOff>
    </xdr:to>
    <xdr:sp macro="" textlink="">
      <xdr:nvSpPr>
        <xdr:cNvPr id="18" name="Arrow: Left 17">
          <a:extLst>
            <a:ext uri="{FF2B5EF4-FFF2-40B4-BE49-F238E27FC236}">
              <a16:creationId xmlns:a16="http://schemas.microsoft.com/office/drawing/2014/main" id="{4561ABA3-237C-EE7B-BC25-9E01D3FFD9FD}"/>
            </a:ext>
          </a:extLst>
        </xdr:cNvPr>
        <xdr:cNvSpPr/>
      </xdr:nvSpPr>
      <xdr:spPr>
        <a:xfrm>
          <a:off x="14144625" y="1771650"/>
          <a:ext cx="552450" cy="266700"/>
        </a:xfrm>
        <a:prstGeom prst="leftArrow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142875</xdr:colOff>
      <xdr:row>10</xdr:row>
      <xdr:rowOff>152400</xdr:rowOff>
    </xdr:from>
    <xdr:to>
      <xdr:col>24</xdr:col>
      <xdr:colOff>133350</xdr:colOff>
      <xdr:row>12</xdr:row>
      <xdr:rowOff>66675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2F43A354-7CE5-471D-7F55-7FA6BDDD8CD3}"/>
            </a:ext>
          </a:extLst>
        </xdr:cNvPr>
        <xdr:cNvSpPr txBox="1"/>
      </xdr:nvSpPr>
      <xdr:spPr>
        <a:xfrm>
          <a:off x="14163675" y="2057400"/>
          <a:ext cx="600075" cy="295275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900"/>
            <a:t>Air Flow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241300</xdr:colOff>
          <xdr:row>5</xdr:row>
          <xdr:rowOff>0</xdr:rowOff>
        </xdr:from>
        <xdr:to>
          <xdr:col>9</xdr:col>
          <xdr:colOff>438150</xdr:colOff>
          <xdr:row>5</xdr:row>
          <xdr:rowOff>146050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D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241300</xdr:colOff>
          <xdr:row>4</xdr:row>
          <xdr:rowOff>0</xdr:rowOff>
        </xdr:from>
        <xdr:to>
          <xdr:col>9</xdr:col>
          <xdr:colOff>457200</xdr:colOff>
          <xdr:row>4</xdr:row>
          <xdr:rowOff>165100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D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68606</xdr:colOff>
      <xdr:row>52</xdr:row>
      <xdr:rowOff>65191</xdr:rowOff>
    </xdr:from>
    <xdr:to>
      <xdr:col>7</xdr:col>
      <xdr:colOff>577452</xdr:colOff>
      <xdr:row>57</xdr:row>
      <xdr:rowOff>116607</xdr:rowOff>
    </xdr:to>
    <xdr:pic>
      <xdr:nvPicPr>
        <xdr:cNvPr id="3" name="Picture 2" descr="HTPG Logo RGB">
          <a:extLst>
            <a:ext uri="{FF2B5EF4-FFF2-40B4-BE49-F238E27FC236}">
              <a16:creationId xmlns:a16="http://schemas.microsoft.com/office/drawing/2014/main" id="{BAA7960F-2933-46A5-9E14-9E4AAA764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07081" y="7732816"/>
          <a:ext cx="1099396" cy="2704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15</xdr:row>
      <xdr:rowOff>91074</xdr:rowOff>
    </xdr:from>
    <xdr:to>
      <xdr:col>4</xdr:col>
      <xdr:colOff>628650</xdr:colOff>
      <xdr:row>23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25A653B-80D7-42C7-A33F-0F56887BB3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8125" y="2415174"/>
          <a:ext cx="2162175" cy="134720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arrison.herbert\AppData\Local\Temp\084cb935-1938-4139-9107-b91a27840877_All-Temp-Submittal-7-6-23%20(2).zip.877\All-Temp%20Submittal%207-6-23.xlsm" TargetMode="External"/><Relationship Id="rId1" Type="http://schemas.openxmlformats.org/officeDocument/2006/relationships/externalLinkPath" Target="file:///C:\Users\harrison.herbert\AppData\Local\Temp\084cb935-1938-4139-9107-b91a27840877_All-Temp-Submittal-7-6-23%20(2).zip.877\All-Temp%20Submittal%207-6-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bmital"/>
      <sheetName val="REVISION"/>
      <sheetName val="SUBMITTAL DATA"/>
      <sheetName val="All Temp Options"/>
      <sheetName val="Pics"/>
    </sheetNames>
    <sheetDataSet>
      <sheetData sheetId="0">
        <row r="14">
          <cell r="A14" t="str">
            <v>ColdZone</v>
          </cell>
        </row>
      </sheetData>
      <sheetData sheetId="1" refreshError="1"/>
      <sheetData sheetId="2" refreshError="1"/>
      <sheetData sheetId="3" refreshError="1"/>
      <sheetData sheetId="4">
        <row r="18">
          <cell r="E18" t="str">
            <v>Russell</v>
          </cell>
        </row>
        <row r="19">
          <cell r="E19" t="str">
            <v>Witt</v>
          </cell>
        </row>
        <row r="20">
          <cell r="E20" t="str">
            <v>Kramer</v>
          </cell>
        </row>
        <row r="21">
          <cell r="E21" t="str">
            <v>ColdZone</v>
          </cell>
        </row>
      </sheetData>
    </sheetDataSet>
  </externalBook>
</externalLink>
</file>

<file path=xl/richData/_rels/richValueRel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6">
  <rv s="0">
    <v>0</v>
    <v>5</v>
  </rv>
  <rv s="0">
    <v>1</v>
    <v>5</v>
  </rv>
  <rv s="0">
    <v>2</v>
    <v>5</v>
  </rv>
  <rv s="0">
    <v>3</v>
    <v>5</v>
  </rv>
  <rv s="0">
    <v>4</v>
    <v>5</v>
  </rv>
  <rv s="0">
    <v>5</v>
    <v>5</v>
  </rv>
  <rv s="0">
    <v>6</v>
    <v>5</v>
  </rv>
  <rv s="0">
    <v>7</v>
    <v>5</v>
  </rv>
  <rv s="0">
    <v>8</v>
    <v>5</v>
  </rv>
  <rv s="0">
    <v>9</v>
    <v>5</v>
  </rv>
  <rv s="0">
    <v>10</v>
    <v>5</v>
  </rv>
  <rv s="0">
    <v>11</v>
    <v>5</v>
  </rv>
  <rv s="0">
    <v>12</v>
    <v>5</v>
  </rv>
  <rv s="0">
    <v>13</v>
    <v>5</v>
  </rv>
  <rv s="0">
    <v>14</v>
    <v>5</v>
  </rv>
  <rv s="0">
    <v>15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  <rel r:id="rId7"/>
  <rel r:id="rId8"/>
  <rel r:id="rId9"/>
  <rel r:id="rId10"/>
  <rel r:id="rId11"/>
  <rel r:id="rId12"/>
  <rel r:id="rId13"/>
  <rel r:id="rId14"/>
  <rel r:id="rId15"/>
  <rel r:id="rId16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7" Type="http://schemas.openxmlformats.org/officeDocument/2006/relationships/ctrlProp" Target="../ctrlProps/ctrlProp2.xml"/><Relationship Id="rId2" Type="http://schemas.openxmlformats.org/officeDocument/2006/relationships/hyperlink" Target="http://russell.htpgusa.com/" TargetMode="External"/><Relationship Id="rId1" Type="http://schemas.openxmlformats.org/officeDocument/2006/relationships/hyperlink" Target="http://htpg.com/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C75E3-9E34-4C55-8B02-EBE056BDB62D}">
  <dimension ref="A1:P5"/>
  <sheetViews>
    <sheetView workbookViewId="0">
      <selection sqref="A1:B1"/>
    </sheetView>
  </sheetViews>
  <sheetFormatPr defaultRowHeight="14.5" x14ac:dyDescent="0.35"/>
  <cols>
    <col min="1" max="1" width="2.7265625" bestFit="1" customWidth="1"/>
    <col min="2" max="2" width="8.453125" bestFit="1" customWidth="1"/>
    <col min="3" max="3" width="2.453125" bestFit="1" customWidth="1"/>
    <col min="4" max="4" width="19.81640625" customWidth="1"/>
    <col min="5" max="5" width="2.7265625" bestFit="1" customWidth="1"/>
    <col min="6" max="6" width="10.26953125" bestFit="1" customWidth="1"/>
    <col min="7" max="7" width="2" bestFit="1" customWidth="1"/>
    <col min="8" max="8" width="15.7265625" bestFit="1" customWidth="1"/>
    <col min="9" max="9" width="2.453125" bestFit="1" customWidth="1"/>
    <col min="10" max="10" width="23.1796875" bestFit="1" customWidth="1"/>
    <col min="11" max="11" width="20.453125" bestFit="1" customWidth="1"/>
    <col min="12" max="12" width="2.7265625" bestFit="1" customWidth="1"/>
    <col min="13" max="13" width="13.81640625" customWidth="1"/>
    <col min="14" max="14" width="2.26953125" bestFit="1" customWidth="1"/>
    <col min="15" max="15" width="22.1796875" customWidth="1"/>
    <col min="16" max="16" width="8.54296875" bestFit="1" customWidth="1"/>
  </cols>
  <sheetData>
    <row r="1" spans="1:16" ht="19" thickBot="1" x14ac:dyDescent="0.5">
      <c r="A1" s="300" t="s">
        <v>126</v>
      </c>
      <c r="B1" s="301"/>
      <c r="C1" s="300" t="s">
        <v>127</v>
      </c>
      <c r="D1" s="301"/>
      <c r="E1" s="300" t="s">
        <v>128</v>
      </c>
      <c r="F1" s="301"/>
      <c r="G1" s="300" t="s">
        <v>129</v>
      </c>
      <c r="H1" s="301"/>
      <c r="I1" s="300" t="s">
        <v>130</v>
      </c>
      <c r="J1" s="301"/>
      <c r="K1" s="9" t="s">
        <v>131</v>
      </c>
      <c r="L1" s="300" t="s">
        <v>132</v>
      </c>
      <c r="M1" s="301"/>
      <c r="N1" s="300" t="s">
        <v>133</v>
      </c>
      <c r="O1" s="301"/>
      <c r="P1" s="9" t="s">
        <v>134</v>
      </c>
    </row>
    <row r="2" spans="1:16" x14ac:dyDescent="0.35">
      <c r="A2" s="10" t="s">
        <v>1</v>
      </c>
      <c r="B2" s="25" t="s">
        <v>24</v>
      </c>
      <c r="C2" s="10" t="s">
        <v>2</v>
      </c>
      <c r="D2" s="25" t="s">
        <v>29</v>
      </c>
      <c r="E2" s="17" t="s">
        <v>146</v>
      </c>
      <c r="F2" s="24" t="s">
        <v>147</v>
      </c>
      <c r="G2" s="12">
        <v>6</v>
      </c>
      <c r="H2" s="26" t="s">
        <v>135</v>
      </c>
      <c r="I2" s="10" t="s">
        <v>2</v>
      </c>
      <c r="J2" s="11" t="s">
        <v>136</v>
      </c>
      <c r="K2" s="14" t="s">
        <v>137</v>
      </c>
      <c r="L2" s="10" t="s">
        <v>2</v>
      </c>
      <c r="M2" s="25" t="s">
        <v>138</v>
      </c>
      <c r="N2" s="10" t="s">
        <v>42</v>
      </c>
      <c r="O2" s="25" t="s">
        <v>139</v>
      </c>
      <c r="P2" s="23" t="s">
        <v>2</v>
      </c>
    </row>
    <row r="3" spans="1:16" x14ac:dyDescent="0.35">
      <c r="A3" s="12" t="s">
        <v>11</v>
      </c>
      <c r="B3" s="26" t="s">
        <v>140</v>
      </c>
      <c r="C3" s="15" t="s">
        <v>145</v>
      </c>
      <c r="D3" s="16" t="s">
        <v>145</v>
      </c>
      <c r="E3" s="12"/>
      <c r="F3" s="13"/>
      <c r="G3" s="17" t="s">
        <v>145</v>
      </c>
      <c r="H3" s="18" t="s">
        <v>145</v>
      </c>
      <c r="I3" s="12" t="s">
        <v>65</v>
      </c>
      <c r="J3" s="13" t="s">
        <v>144</v>
      </c>
      <c r="K3" s="19" t="s">
        <v>141</v>
      </c>
      <c r="L3" s="12" t="s">
        <v>42</v>
      </c>
      <c r="M3" s="26" t="s">
        <v>142</v>
      </c>
      <c r="N3" s="17" t="s">
        <v>148</v>
      </c>
      <c r="O3" s="24" t="s">
        <v>225</v>
      </c>
      <c r="P3" s="19"/>
    </row>
    <row r="4" spans="1:16" x14ac:dyDescent="0.35">
      <c r="A4" s="12" t="s">
        <v>15</v>
      </c>
      <c r="B4" s="26" t="s">
        <v>143</v>
      </c>
      <c r="C4" s="17"/>
      <c r="D4" s="18"/>
      <c r="E4" s="12"/>
      <c r="F4" s="13"/>
      <c r="G4" s="12" t="s">
        <v>145</v>
      </c>
      <c r="H4" s="13" t="s">
        <v>145</v>
      </c>
      <c r="I4" s="12"/>
      <c r="J4" s="13"/>
      <c r="K4" s="19"/>
      <c r="L4" s="12" t="s">
        <v>145</v>
      </c>
      <c r="M4" s="13" t="s">
        <v>145</v>
      </c>
      <c r="N4" s="12" t="s">
        <v>145</v>
      </c>
      <c r="O4" s="13" t="s">
        <v>145</v>
      </c>
      <c r="P4" s="19"/>
    </row>
    <row r="5" spans="1:16" ht="15" thickBot="1" x14ac:dyDescent="0.4">
      <c r="A5" s="20" t="s">
        <v>145</v>
      </c>
      <c r="B5" s="21" t="s">
        <v>145</v>
      </c>
      <c r="C5" s="20"/>
      <c r="D5" s="21"/>
      <c r="E5" s="20"/>
      <c r="F5" s="21"/>
      <c r="G5" s="20"/>
      <c r="H5" s="21"/>
      <c r="I5" s="20"/>
      <c r="J5" s="21"/>
      <c r="K5" s="22"/>
      <c r="L5" s="20" t="s">
        <v>145</v>
      </c>
      <c r="M5" s="21" t="s">
        <v>145</v>
      </c>
      <c r="N5" s="20"/>
      <c r="O5" s="21"/>
      <c r="P5" s="22"/>
    </row>
  </sheetData>
  <mergeCells count="7">
    <mergeCell ref="N1:O1"/>
    <mergeCell ref="A1:B1"/>
    <mergeCell ref="C1:D1"/>
    <mergeCell ref="E1:F1"/>
    <mergeCell ref="G1:H1"/>
    <mergeCell ref="I1:J1"/>
    <mergeCell ref="L1:M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35169-18DE-4925-BF8E-1F5DEF1F12DF}">
  <dimension ref="A1:L30"/>
  <sheetViews>
    <sheetView workbookViewId="0">
      <selection sqref="A1:K1"/>
    </sheetView>
  </sheetViews>
  <sheetFormatPr defaultColWidth="25.7265625" defaultRowHeight="14.5" x14ac:dyDescent="0.35"/>
  <cols>
    <col min="1" max="1" width="13.26953125" bestFit="1" customWidth="1"/>
    <col min="2" max="6" width="12.26953125" bestFit="1" customWidth="1"/>
  </cols>
  <sheetData>
    <row r="1" spans="1:12" ht="26.5" x14ac:dyDescent="0.7">
      <c r="A1" s="371" t="s">
        <v>284</v>
      </c>
      <c r="B1" s="371"/>
      <c r="C1" s="371"/>
      <c r="D1" s="371"/>
      <c r="E1" s="371"/>
      <c r="F1" s="371"/>
      <c r="G1" s="371"/>
      <c r="H1" s="371"/>
      <c r="I1" s="371"/>
      <c r="J1" s="371"/>
      <c r="K1" s="371"/>
      <c r="L1" s="75"/>
    </row>
    <row r="2" spans="1:12" ht="28.9" customHeight="1" x14ac:dyDescent="0.35">
      <c r="A2" s="367" t="s">
        <v>150</v>
      </c>
      <c r="B2" s="369" t="s">
        <v>285</v>
      </c>
      <c r="C2" s="369"/>
      <c r="D2" s="369"/>
      <c r="E2" s="369"/>
      <c r="F2" s="369"/>
      <c r="G2" s="369" t="s">
        <v>286</v>
      </c>
      <c r="H2" s="369"/>
      <c r="I2" s="369"/>
      <c r="J2" s="369" t="s">
        <v>287</v>
      </c>
      <c r="K2" s="369"/>
    </row>
    <row r="3" spans="1:12" ht="14.5" customHeight="1" x14ac:dyDescent="0.35">
      <c r="A3" s="368"/>
      <c r="B3" s="365" t="s">
        <v>288</v>
      </c>
      <c r="C3" s="365" t="s">
        <v>289</v>
      </c>
      <c r="D3" s="365" t="s">
        <v>290</v>
      </c>
      <c r="E3" s="365" t="s">
        <v>291</v>
      </c>
      <c r="F3" s="365" t="s">
        <v>292</v>
      </c>
      <c r="G3" s="365" t="s">
        <v>293</v>
      </c>
      <c r="H3" s="370" t="s">
        <v>261</v>
      </c>
      <c r="I3" s="370" t="s">
        <v>262</v>
      </c>
      <c r="J3" s="370" t="s">
        <v>293</v>
      </c>
      <c r="K3" s="365" t="s">
        <v>8</v>
      </c>
    </row>
    <row r="4" spans="1:12" x14ac:dyDescent="0.35">
      <c r="A4" s="368"/>
      <c r="B4" s="365"/>
      <c r="C4" s="365"/>
      <c r="D4" s="365"/>
      <c r="E4" s="365"/>
      <c r="F4" s="365"/>
      <c r="G4" s="365"/>
      <c r="H4" s="370"/>
      <c r="I4" s="370"/>
      <c r="J4" s="370"/>
      <c r="K4" s="365"/>
    </row>
    <row r="5" spans="1:12" ht="16" x14ac:dyDescent="0.4">
      <c r="A5" s="80" t="s">
        <v>181</v>
      </c>
      <c r="B5" s="234"/>
      <c r="C5" s="234"/>
      <c r="D5" s="234"/>
      <c r="E5" s="234"/>
      <c r="F5" s="234"/>
      <c r="G5" s="73"/>
      <c r="H5" s="73"/>
      <c r="I5" s="73"/>
      <c r="J5" s="73"/>
      <c r="K5" s="73"/>
    </row>
    <row r="6" spans="1:12" x14ac:dyDescent="0.35">
      <c r="A6" s="7" t="s">
        <v>239</v>
      </c>
      <c r="B6" s="235">
        <v>19.929755641948798</v>
      </c>
      <c r="C6" s="235">
        <v>25.609839782225169</v>
      </c>
      <c r="D6" s="235">
        <v>31.289923922501544</v>
      </c>
      <c r="E6" s="235">
        <v>36.970008062777907</v>
      </c>
      <c r="F6" s="235">
        <v>42.650092203054278</v>
      </c>
      <c r="G6" s="66" t="s">
        <v>259</v>
      </c>
      <c r="H6" s="65" t="s">
        <v>305</v>
      </c>
      <c r="I6" s="65" t="s">
        <v>305</v>
      </c>
      <c r="J6" s="60">
        <v>0.875</v>
      </c>
      <c r="K6" s="66" t="s">
        <v>357</v>
      </c>
      <c r="L6" s="362"/>
    </row>
    <row r="7" spans="1:12" x14ac:dyDescent="0.35">
      <c r="A7" s="7" t="s">
        <v>240</v>
      </c>
      <c r="B7" s="235">
        <v>22.236390270382465</v>
      </c>
      <c r="C7" s="235">
        <v>28.129398804154331</v>
      </c>
      <c r="D7" s="235">
        <v>34.022407337926197</v>
      </c>
      <c r="E7" s="235">
        <v>39.915415871698052</v>
      </c>
      <c r="F7" s="235">
        <v>45.808424405469921</v>
      </c>
      <c r="G7" s="66" t="s">
        <v>259</v>
      </c>
      <c r="H7" s="65" t="s">
        <v>305</v>
      </c>
      <c r="I7" s="65" t="s">
        <v>305</v>
      </c>
      <c r="J7" s="60">
        <v>1.125</v>
      </c>
      <c r="K7" s="66" t="s">
        <v>362</v>
      </c>
      <c r="L7" s="362"/>
    </row>
    <row r="8" spans="1:12" ht="16" x14ac:dyDescent="0.4">
      <c r="A8" s="7" t="s">
        <v>241</v>
      </c>
      <c r="B8" s="235">
        <v>25.03309810245316</v>
      </c>
      <c r="C8" s="235">
        <v>30.926106636225025</v>
      </c>
      <c r="D8" s="235">
        <v>36.819115169996891</v>
      </c>
      <c r="E8" s="235">
        <v>42.712123703768746</v>
      </c>
      <c r="F8" s="235">
        <v>48.605132237540616</v>
      </c>
      <c r="G8" s="66" t="s">
        <v>259</v>
      </c>
      <c r="H8" s="65" t="s">
        <v>305</v>
      </c>
      <c r="I8" s="65" t="s">
        <v>305</v>
      </c>
      <c r="J8" s="60">
        <v>1.125</v>
      </c>
      <c r="K8" s="66" t="s">
        <v>362</v>
      </c>
      <c r="L8" s="70"/>
    </row>
    <row r="9" spans="1:12" x14ac:dyDescent="0.35">
      <c r="A9" s="7" t="s">
        <v>242</v>
      </c>
      <c r="B9" s="235">
        <v>29.923516169462033</v>
      </c>
      <c r="C9" s="235">
        <v>35.816524703233888</v>
      </c>
      <c r="D9" s="235">
        <v>41.709533237005758</v>
      </c>
      <c r="E9" s="235">
        <v>47.602541770777627</v>
      </c>
      <c r="F9" s="235">
        <v>53.495550304549489</v>
      </c>
      <c r="G9" s="66" t="s">
        <v>259</v>
      </c>
      <c r="H9" s="65" t="s">
        <v>305</v>
      </c>
      <c r="I9" s="65" t="s">
        <v>305</v>
      </c>
      <c r="J9" s="57">
        <v>1.125</v>
      </c>
      <c r="K9" s="66" t="s">
        <v>362</v>
      </c>
      <c r="L9" s="3"/>
    </row>
    <row r="10" spans="1:12" x14ac:dyDescent="0.35">
      <c r="A10" s="7" t="s">
        <v>243</v>
      </c>
      <c r="B10" s="235">
        <v>35.225360997101546</v>
      </c>
      <c r="C10" s="235">
        <v>41.392253283369435</v>
      </c>
      <c r="D10" s="235">
        <v>47.559145569637316</v>
      </c>
      <c r="E10" s="235">
        <v>53.726037855905197</v>
      </c>
      <c r="F10" s="235">
        <v>59.892930142173086</v>
      </c>
      <c r="G10" s="66" t="s">
        <v>259</v>
      </c>
      <c r="H10" s="65" t="s">
        <v>305</v>
      </c>
      <c r="I10" s="65" t="s">
        <v>305</v>
      </c>
      <c r="J10" s="57">
        <v>1.375</v>
      </c>
      <c r="K10" s="66" t="s">
        <v>370</v>
      </c>
      <c r="L10" s="3"/>
    </row>
    <row r="11" spans="1:12" x14ac:dyDescent="0.35">
      <c r="A11" s="7" t="s">
        <v>244</v>
      </c>
      <c r="B11" s="235">
        <v>40.039366281813393</v>
      </c>
      <c r="C11" s="235">
        <v>46.206258568081282</v>
      </c>
      <c r="D11" s="235">
        <v>52.373150854349177</v>
      </c>
      <c r="E11" s="235">
        <v>58.540043140617058</v>
      </c>
      <c r="F11" s="235">
        <v>64.706935426884954</v>
      </c>
      <c r="G11" s="66" t="s">
        <v>259</v>
      </c>
      <c r="H11" s="65" t="s">
        <v>305</v>
      </c>
      <c r="I11" s="65" t="s">
        <v>309</v>
      </c>
      <c r="J11" s="57">
        <v>1.375</v>
      </c>
      <c r="K11" s="66" t="s">
        <v>370</v>
      </c>
      <c r="L11" s="3"/>
    </row>
    <row r="12" spans="1:12" ht="16" x14ac:dyDescent="0.4">
      <c r="A12" s="86" t="s">
        <v>183</v>
      </c>
      <c r="B12" s="236"/>
      <c r="C12" s="236"/>
      <c r="D12" s="236"/>
      <c r="E12" s="236"/>
      <c r="F12" s="236"/>
      <c r="G12" s="87"/>
      <c r="H12" s="70"/>
      <c r="I12" s="70"/>
      <c r="J12" s="70"/>
      <c r="K12" s="70"/>
      <c r="L12" s="56"/>
    </row>
    <row r="13" spans="1:12" x14ac:dyDescent="0.35">
      <c r="A13" s="7" t="s">
        <v>239</v>
      </c>
      <c r="B13" s="235">
        <v>19.297792318469611</v>
      </c>
      <c r="C13" s="235">
        <v>24.820071134880337</v>
      </c>
      <c r="D13" s="235">
        <v>30.342349951291059</v>
      </c>
      <c r="E13" s="235">
        <v>35.864628767701774</v>
      </c>
      <c r="F13" s="235">
        <v>41.3869075841125</v>
      </c>
      <c r="G13" s="66" t="s">
        <v>259</v>
      </c>
      <c r="H13" s="65" t="s">
        <v>305</v>
      </c>
      <c r="I13" s="65" t="s">
        <v>305</v>
      </c>
      <c r="J13" s="60">
        <v>0.875</v>
      </c>
      <c r="K13" s="65" t="s">
        <v>357</v>
      </c>
      <c r="L13" s="362"/>
    </row>
    <row r="14" spans="1:12" x14ac:dyDescent="0.35">
      <c r="A14" s="7" t="s">
        <v>240</v>
      </c>
      <c r="B14" s="235">
        <v>21.52059115433342</v>
      </c>
      <c r="C14" s="235">
        <v>27.229060107906705</v>
      </c>
      <c r="D14" s="235">
        <v>32.937529061479992</v>
      </c>
      <c r="E14" s="235">
        <v>38.64599801505328</v>
      </c>
      <c r="F14" s="235">
        <v>44.354466968626568</v>
      </c>
      <c r="G14" s="66" t="s">
        <v>259</v>
      </c>
      <c r="H14" s="65" t="s">
        <v>305</v>
      </c>
      <c r="I14" s="65" t="s">
        <v>305</v>
      </c>
      <c r="J14" s="60">
        <v>1.125</v>
      </c>
      <c r="K14" s="65" t="s">
        <v>362</v>
      </c>
      <c r="L14" s="362"/>
    </row>
    <row r="15" spans="1:12" ht="16" x14ac:dyDescent="0.4">
      <c r="A15" s="7" t="s">
        <v>241</v>
      </c>
      <c r="B15" s="235">
        <v>24.241024671576692</v>
      </c>
      <c r="C15" s="235">
        <v>29.94949362514998</v>
      </c>
      <c r="D15" s="235">
        <v>35.657962578723264</v>
      </c>
      <c r="E15" s="235">
        <v>41.366431532296545</v>
      </c>
      <c r="F15" s="235">
        <v>47.07490048586984</v>
      </c>
      <c r="G15" s="66" t="s">
        <v>259</v>
      </c>
      <c r="H15" s="65" t="s">
        <v>305</v>
      </c>
      <c r="I15" s="65" t="s">
        <v>305</v>
      </c>
      <c r="J15" s="60">
        <v>1.125</v>
      </c>
      <c r="K15" s="65" t="s">
        <v>362</v>
      </c>
      <c r="L15" s="70"/>
    </row>
    <row r="16" spans="1:12" x14ac:dyDescent="0.35">
      <c r="A16" s="7" t="s">
        <v>242</v>
      </c>
      <c r="B16" s="235">
        <v>28.998066887521215</v>
      </c>
      <c r="C16" s="235">
        <v>34.7065358410945</v>
      </c>
      <c r="D16" s="235">
        <v>40.415004794667787</v>
      </c>
      <c r="E16" s="235">
        <v>46.123473748241068</v>
      </c>
      <c r="F16" s="235">
        <v>51.831942701814356</v>
      </c>
      <c r="G16" s="66" t="s">
        <v>259</v>
      </c>
      <c r="H16" s="65" t="s">
        <v>305</v>
      </c>
      <c r="I16" s="65" t="s">
        <v>305</v>
      </c>
      <c r="J16" s="57">
        <v>1.125</v>
      </c>
      <c r="K16" s="65" t="s">
        <v>362</v>
      </c>
      <c r="L16" s="3"/>
    </row>
    <row r="17" spans="1:12" x14ac:dyDescent="0.35">
      <c r="A17" s="7" t="s">
        <v>243</v>
      </c>
      <c r="B17" s="235">
        <v>34.128396506720186</v>
      </c>
      <c r="C17" s="235">
        <v>40.076361051224488</v>
      </c>
      <c r="D17" s="235">
        <v>46.02432559572879</v>
      </c>
      <c r="E17" s="235">
        <v>51.972290140233099</v>
      </c>
      <c r="F17" s="235">
        <v>57.920254684737408</v>
      </c>
      <c r="G17" s="66" t="s">
        <v>259</v>
      </c>
      <c r="H17" s="65" t="s">
        <v>305</v>
      </c>
      <c r="I17" s="65" t="s">
        <v>305</v>
      </c>
      <c r="J17" s="57">
        <v>1.375</v>
      </c>
      <c r="K17" s="65" t="s">
        <v>370</v>
      </c>
      <c r="L17" s="3"/>
    </row>
    <row r="18" spans="1:12" x14ac:dyDescent="0.35">
      <c r="A18" s="7" t="s">
        <v>244</v>
      </c>
      <c r="B18" s="235">
        <v>38.811109938040573</v>
      </c>
      <c r="C18" s="235">
        <v>44.759074482544875</v>
      </c>
      <c r="D18" s="235">
        <v>50.707039027049184</v>
      </c>
      <c r="E18" s="235">
        <v>56.655003571553486</v>
      </c>
      <c r="F18" s="235">
        <v>62.602968116057788</v>
      </c>
      <c r="G18" s="66" t="s">
        <v>259</v>
      </c>
      <c r="H18" s="65" t="s">
        <v>305</v>
      </c>
      <c r="I18" s="65" t="s">
        <v>309</v>
      </c>
      <c r="J18" s="57">
        <v>1.375</v>
      </c>
      <c r="K18" s="65" t="s">
        <v>370</v>
      </c>
      <c r="L18" s="3"/>
    </row>
    <row r="19" spans="1:12" ht="16" x14ac:dyDescent="0.4">
      <c r="A19" s="88" t="s">
        <v>184</v>
      </c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3"/>
    </row>
    <row r="20" spans="1:12" x14ac:dyDescent="0.35">
      <c r="A20" s="7" t="s">
        <v>239</v>
      </c>
      <c r="B20" s="235">
        <v>17.60684766222623</v>
      </c>
      <c r="C20" s="235">
        <v>22.636020318608551</v>
      </c>
      <c r="D20" s="235">
        <v>27.66519297499087</v>
      </c>
      <c r="E20" s="235">
        <v>32.694365631373188</v>
      </c>
      <c r="F20" s="235">
        <v>37.72353828775551</v>
      </c>
      <c r="G20" s="66" t="s">
        <v>259</v>
      </c>
      <c r="H20" s="65" t="s">
        <v>305</v>
      </c>
      <c r="I20" s="65" t="s">
        <v>305</v>
      </c>
      <c r="J20" s="60">
        <v>0.875</v>
      </c>
      <c r="K20" s="65" t="s">
        <v>357</v>
      </c>
      <c r="L20" s="362"/>
    </row>
    <row r="21" spans="1:12" x14ac:dyDescent="0.35">
      <c r="A21" s="7" t="s">
        <v>240</v>
      </c>
      <c r="B21" s="235">
        <v>19.636839865681068</v>
      </c>
      <c r="C21" s="235">
        <v>24.841644749089827</v>
      </c>
      <c r="D21" s="235">
        <v>30.046449632498579</v>
      </c>
      <c r="E21" s="235">
        <v>35.251254515907341</v>
      </c>
      <c r="F21" s="235">
        <v>40.456059399316096</v>
      </c>
      <c r="G21" s="66" t="s">
        <v>259</v>
      </c>
      <c r="H21" s="65" t="s">
        <v>305</v>
      </c>
      <c r="I21" s="65" t="s">
        <v>305</v>
      </c>
      <c r="J21" s="60">
        <v>1.125</v>
      </c>
      <c r="K21" s="65" t="s">
        <v>362</v>
      </c>
      <c r="L21" s="362"/>
    </row>
    <row r="22" spans="1:12" ht="16" x14ac:dyDescent="0.4">
      <c r="A22" s="7" t="s">
        <v>241</v>
      </c>
      <c r="B22" s="235">
        <v>22.113831659012433</v>
      </c>
      <c r="C22" s="235">
        <v>27.318636542421192</v>
      </c>
      <c r="D22" s="235">
        <v>32.523441425829944</v>
      </c>
      <c r="E22" s="235">
        <v>37.728246309238699</v>
      </c>
      <c r="F22" s="235">
        <v>42.933051192647454</v>
      </c>
      <c r="G22" s="66" t="s">
        <v>259</v>
      </c>
      <c r="H22" s="65" t="s">
        <v>305</v>
      </c>
      <c r="I22" s="65" t="s">
        <v>305</v>
      </c>
      <c r="J22" s="60">
        <v>1.125</v>
      </c>
      <c r="K22" s="65" t="s">
        <v>362</v>
      </c>
      <c r="L22" s="70"/>
    </row>
    <row r="23" spans="1:12" x14ac:dyDescent="0.35">
      <c r="A23" s="7" t="s">
        <v>242</v>
      </c>
      <c r="B23" s="235">
        <v>26.4451834287722</v>
      </c>
      <c r="C23" s="235">
        <v>31.649988312180948</v>
      </c>
      <c r="D23" s="235">
        <v>36.854793195589714</v>
      </c>
      <c r="E23" s="235">
        <v>42.059598078998462</v>
      </c>
      <c r="F23" s="235">
        <v>47.264402962407218</v>
      </c>
      <c r="G23" s="66" t="s">
        <v>259</v>
      </c>
      <c r="H23" s="65" t="s">
        <v>305</v>
      </c>
      <c r="I23" s="65" t="s">
        <v>305</v>
      </c>
      <c r="J23" s="57">
        <v>1.125</v>
      </c>
      <c r="K23" s="65" t="s">
        <v>362</v>
      </c>
      <c r="L23" s="3"/>
    </row>
    <row r="24" spans="1:12" x14ac:dyDescent="0.35">
      <c r="A24" s="7" t="s">
        <v>243</v>
      </c>
      <c r="B24" s="235">
        <v>31.124269462551094</v>
      </c>
      <c r="C24" s="235">
        <v>36.554989341454487</v>
      </c>
      <c r="D24" s="235">
        <v>41.98570922035789</v>
      </c>
      <c r="E24" s="235">
        <v>47.416429099261286</v>
      </c>
      <c r="F24" s="235">
        <v>52.847148978164689</v>
      </c>
      <c r="G24" s="66" t="s">
        <v>259</v>
      </c>
      <c r="H24" s="65" t="s">
        <v>305</v>
      </c>
      <c r="I24" s="65" t="s">
        <v>305</v>
      </c>
      <c r="J24" s="57">
        <v>1.375</v>
      </c>
      <c r="K24" s="65" t="s">
        <v>370</v>
      </c>
      <c r="L24" s="3"/>
    </row>
    <row r="25" spans="1:12" x14ac:dyDescent="0.35">
      <c r="A25" s="7" t="s">
        <v>244</v>
      </c>
      <c r="B25" s="235">
        <v>35.387943860908358</v>
      </c>
      <c r="C25" s="235">
        <v>40.818663739811754</v>
      </c>
      <c r="D25" s="235">
        <v>46.249383618715157</v>
      </c>
      <c r="E25" s="235">
        <v>51.68010349761856</v>
      </c>
      <c r="F25" s="235">
        <v>57.110823376521957</v>
      </c>
      <c r="G25" s="66" t="s">
        <v>259</v>
      </c>
      <c r="H25" s="65" t="s">
        <v>305</v>
      </c>
      <c r="I25" s="65" t="s">
        <v>309</v>
      </c>
      <c r="J25" s="57">
        <v>1.375</v>
      </c>
      <c r="K25" s="65" t="s">
        <v>370</v>
      </c>
      <c r="L25" s="3"/>
    </row>
    <row r="26" spans="1:12" x14ac:dyDescent="0.35">
      <c r="A26" s="363" t="s">
        <v>294</v>
      </c>
      <c r="B26" s="364"/>
      <c r="C26" s="364"/>
      <c r="D26" s="364"/>
      <c r="E26" s="364"/>
      <c r="F26" s="364"/>
      <c r="G26" s="364"/>
      <c r="H26" s="364"/>
      <c r="I26" s="364"/>
      <c r="J26" s="364"/>
      <c r="K26" s="364"/>
      <c r="L26" s="364"/>
    </row>
    <row r="27" spans="1:12" x14ac:dyDescent="0.35">
      <c r="A27" s="67" t="s">
        <v>295</v>
      </c>
      <c r="B27" s="67"/>
      <c r="C27" s="67"/>
      <c r="D27" s="71"/>
      <c r="E27" s="67"/>
      <c r="F27" s="67"/>
      <c r="G27" s="67"/>
      <c r="H27" s="67"/>
      <c r="I27" s="67"/>
      <c r="J27" s="67"/>
      <c r="K27" s="67"/>
      <c r="L27" s="67"/>
    </row>
    <row r="28" spans="1:12" ht="16.5" x14ac:dyDescent="0.45">
      <c r="A28" s="361" t="s">
        <v>296</v>
      </c>
      <c r="B28" s="361"/>
      <c r="C28" s="361"/>
      <c r="D28" s="361"/>
      <c r="E28" s="361"/>
      <c r="F28" s="361"/>
      <c r="G28" s="361"/>
      <c r="H28" s="361"/>
      <c r="I28" s="361"/>
      <c r="J28" s="361"/>
      <c r="K28" s="361"/>
      <c r="L28" s="361"/>
    </row>
    <row r="29" spans="1:12" ht="16.5" x14ac:dyDescent="0.45">
      <c r="A29" s="361" t="s">
        <v>297</v>
      </c>
      <c r="B29" s="361"/>
      <c r="C29" s="361"/>
      <c r="D29" s="361"/>
      <c r="E29" s="361"/>
      <c r="F29" s="361"/>
      <c r="G29" s="361"/>
      <c r="H29" s="361"/>
      <c r="I29" s="361"/>
      <c r="J29" s="361"/>
      <c r="K29" s="361"/>
      <c r="L29" s="361"/>
    </row>
    <row r="30" spans="1:12" ht="16.5" x14ac:dyDescent="0.45">
      <c r="A30" s="361" t="s">
        <v>298</v>
      </c>
      <c r="B30" s="361"/>
      <c r="C30" s="361"/>
      <c r="D30" s="361"/>
      <c r="E30" s="361"/>
      <c r="F30" s="361"/>
      <c r="G30" s="361"/>
      <c r="H30" s="361"/>
      <c r="I30" s="361"/>
      <c r="J30" s="361"/>
      <c r="K30" s="361"/>
      <c r="L30" s="361"/>
    </row>
  </sheetData>
  <mergeCells count="22">
    <mergeCell ref="A1:K1"/>
    <mergeCell ref="K3:K4"/>
    <mergeCell ref="A2:A4"/>
    <mergeCell ref="B2:F2"/>
    <mergeCell ref="G2:I2"/>
    <mergeCell ref="J2:K2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A29:L29"/>
    <mergeCell ref="A30:L30"/>
    <mergeCell ref="L6:L7"/>
    <mergeCell ref="L13:L14"/>
    <mergeCell ref="L20:L21"/>
    <mergeCell ref="A26:L26"/>
    <mergeCell ref="A28:L2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E8593-33F8-4C45-9899-CB49B5B22F7A}">
  <dimension ref="A1:X29"/>
  <sheetViews>
    <sheetView workbookViewId="0">
      <selection activeCell="Q17" sqref="Q17"/>
    </sheetView>
  </sheetViews>
  <sheetFormatPr defaultColWidth="12.7265625" defaultRowHeight="14.5" x14ac:dyDescent="0.35"/>
  <cols>
    <col min="2" max="2" width="13.7265625" customWidth="1"/>
    <col min="3" max="4" width="8.7265625" customWidth="1"/>
    <col min="5" max="5" width="8" bestFit="1" customWidth="1"/>
    <col min="8" max="8" width="10.26953125" customWidth="1"/>
    <col min="12" max="12" width="13.1796875" customWidth="1"/>
    <col min="13" max="13" width="14.1796875" customWidth="1"/>
  </cols>
  <sheetData>
    <row r="1" spans="1:24" ht="23.5" x14ac:dyDescent="0.35">
      <c r="B1" s="372" t="s">
        <v>192</v>
      </c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</row>
    <row r="2" spans="1:24" ht="14.5" customHeight="1" x14ac:dyDescent="0.35">
      <c r="B2" s="373" t="s">
        <v>407</v>
      </c>
      <c r="C2" s="374"/>
      <c r="D2" s="375"/>
      <c r="E2" s="355" t="s">
        <v>186</v>
      </c>
      <c r="F2" s="338" t="s">
        <v>187</v>
      </c>
      <c r="G2" s="338"/>
      <c r="H2" s="338" t="s">
        <v>258</v>
      </c>
      <c r="I2" s="381" t="s">
        <v>188</v>
      </c>
      <c r="J2" s="382"/>
      <c r="K2" s="382"/>
      <c r="L2" s="382"/>
      <c r="M2" s="383"/>
      <c r="N2" s="338" t="s">
        <v>189</v>
      </c>
    </row>
    <row r="3" spans="1:24" x14ac:dyDescent="0.35">
      <c r="B3" s="376"/>
      <c r="C3" s="377"/>
      <c r="D3" s="378"/>
      <c r="E3" s="355"/>
      <c r="F3" s="338"/>
      <c r="G3" s="338"/>
      <c r="H3" s="338"/>
      <c r="I3" s="384"/>
      <c r="J3" s="385"/>
      <c r="K3" s="385"/>
      <c r="L3" s="385"/>
      <c r="M3" s="386"/>
      <c r="N3" s="338"/>
    </row>
    <row r="4" spans="1:24" x14ac:dyDescent="0.35">
      <c r="B4" s="355" t="s">
        <v>408</v>
      </c>
      <c r="C4" s="355" t="s">
        <v>190</v>
      </c>
      <c r="D4" s="379" t="s">
        <v>31</v>
      </c>
      <c r="E4" s="355"/>
      <c r="F4" s="338" t="s">
        <v>193</v>
      </c>
      <c r="G4" s="338" t="s">
        <v>194</v>
      </c>
      <c r="H4" s="338"/>
      <c r="I4" s="355" t="s">
        <v>195</v>
      </c>
      <c r="J4" s="355" t="s">
        <v>196</v>
      </c>
      <c r="K4" s="355" t="s">
        <v>197</v>
      </c>
      <c r="L4" s="338" t="s">
        <v>410</v>
      </c>
      <c r="M4" s="338" t="s">
        <v>411</v>
      </c>
      <c r="N4" s="338"/>
    </row>
    <row r="5" spans="1:24" x14ac:dyDescent="0.35">
      <c r="B5" s="355"/>
      <c r="C5" s="355"/>
      <c r="D5" s="380"/>
      <c r="E5" s="355"/>
      <c r="F5" s="338"/>
      <c r="G5" s="338"/>
      <c r="H5" s="338"/>
      <c r="I5" s="355"/>
      <c r="J5" s="355"/>
      <c r="K5" s="355"/>
      <c r="L5" s="338"/>
      <c r="M5" s="338"/>
      <c r="N5" s="338"/>
    </row>
    <row r="6" spans="1:24" x14ac:dyDescent="0.35">
      <c r="A6" t="str">
        <f>_xlfn.CONCAT(LEFT(B6,8),"DA")</f>
        <v>RAS6A053DA</v>
      </c>
      <c r="B6" s="29" t="s">
        <v>43</v>
      </c>
      <c r="C6" s="29">
        <v>2</v>
      </c>
      <c r="D6" s="29">
        <v>6</v>
      </c>
      <c r="E6" s="29" t="s">
        <v>191</v>
      </c>
      <c r="F6" s="57" t="s">
        <v>259</v>
      </c>
      <c r="G6" s="57" t="s">
        <v>406</v>
      </c>
      <c r="H6" s="242">
        <v>1</v>
      </c>
      <c r="I6" s="243" t="s">
        <v>412</v>
      </c>
      <c r="J6" s="29" t="s">
        <v>555</v>
      </c>
      <c r="K6" s="58" t="s">
        <v>554</v>
      </c>
      <c r="L6" s="244">
        <v>39</v>
      </c>
      <c r="M6" s="245" t="s">
        <v>418</v>
      </c>
      <c r="N6" s="29">
        <v>95</v>
      </c>
    </row>
    <row r="7" spans="1:24" x14ac:dyDescent="0.35">
      <c r="A7" t="str">
        <f t="shared" ref="A7:A29" si="0">_xlfn.CONCAT(LEFT(B7,8),"DA")</f>
        <v>RAS6A066DA</v>
      </c>
      <c r="B7" s="29" t="s">
        <v>46</v>
      </c>
      <c r="C7" s="29">
        <v>2</v>
      </c>
      <c r="D7" s="29">
        <v>6</v>
      </c>
      <c r="E7" s="29" t="s">
        <v>191</v>
      </c>
      <c r="F7" s="57" t="s">
        <v>259</v>
      </c>
      <c r="G7" s="57" t="s">
        <v>406</v>
      </c>
      <c r="H7" s="242">
        <v>2</v>
      </c>
      <c r="I7" s="243" t="s">
        <v>413</v>
      </c>
      <c r="J7" s="29" t="s">
        <v>555</v>
      </c>
      <c r="K7" s="58" t="s">
        <v>554</v>
      </c>
      <c r="L7" s="244">
        <v>49</v>
      </c>
      <c r="M7" s="245" t="s">
        <v>419</v>
      </c>
      <c r="N7" s="29">
        <v>110</v>
      </c>
    </row>
    <row r="8" spans="1:24" x14ac:dyDescent="0.35">
      <c r="A8" t="str">
        <f t="shared" si="0"/>
        <v>RAS6A080DA</v>
      </c>
      <c r="B8" s="29" t="s">
        <v>50</v>
      </c>
      <c r="C8" s="29">
        <v>3</v>
      </c>
      <c r="D8" s="29">
        <v>6</v>
      </c>
      <c r="E8" s="29" t="s">
        <v>191</v>
      </c>
      <c r="F8" s="57" t="s">
        <v>259</v>
      </c>
      <c r="G8" s="57" t="s">
        <v>406</v>
      </c>
      <c r="H8" s="242">
        <v>3</v>
      </c>
      <c r="I8" s="243" t="s">
        <v>414</v>
      </c>
      <c r="J8" s="29" t="s">
        <v>555</v>
      </c>
      <c r="K8" s="58" t="s">
        <v>554</v>
      </c>
      <c r="L8" s="244">
        <v>31</v>
      </c>
      <c r="M8" s="245" t="s">
        <v>420</v>
      </c>
      <c r="N8" s="29">
        <v>135</v>
      </c>
    </row>
    <row r="9" spans="1:24" x14ac:dyDescent="0.35">
      <c r="A9" t="str">
        <f t="shared" si="0"/>
        <v>RAS6A111DA</v>
      </c>
      <c r="B9" s="29" t="s">
        <v>53</v>
      </c>
      <c r="C9" s="29">
        <v>4</v>
      </c>
      <c r="D9" s="29">
        <v>6</v>
      </c>
      <c r="E9" s="29" t="s">
        <v>191</v>
      </c>
      <c r="F9" s="57" t="s">
        <v>259</v>
      </c>
      <c r="G9" s="57" t="s">
        <v>406</v>
      </c>
      <c r="H9" s="242">
        <v>4</v>
      </c>
      <c r="I9" s="243" t="s">
        <v>415</v>
      </c>
      <c r="J9" s="29" t="s">
        <v>555</v>
      </c>
      <c r="K9" s="58" t="s">
        <v>554</v>
      </c>
      <c r="L9" s="244" t="s">
        <v>424</v>
      </c>
      <c r="M9" s="245" t="s">
        <v>421</v>
      </c>
      <c r="N9" s="29">
        <v>160</v>
      </c>
    </row>
    <row r="10" spans="1:24" x14ac:dyDescent="0.35">
      <c r="A10" t="str">
        <f t="shared" si="0"/>
        <v>RAS6A138DA</v>
      </c>
      <c r="B10" s="29" t="s">
        <v>56</v>
      </c>
      <c r="C10" s="29">
        <v>5</v>
      </c>
      <c r="D10" s="29">
        <v>6</v>
      </c>
      <c r="E10" s="29" t="s">
        <v>191</v>
      </c>
      <c r="F10" s="57" t="s">
        <v>259</v>
      </c>
      <c r="G10" s="57" t="s">
        <v>406</v>
      </c>
      <c r="H10" s="242">
        <v>5</v>
      </c>
      <c r="I10" s="243" t="s">
        <v>416</v>
      </c>
      <c r="J10" s="29" t="s">
        <v>555</v>
      </c>
      <c r="K10" s="58" t="s">
        <v>554</v>
      </c>
      <c r="L10" s="244">
        <v>36</v>
      </c>
      <c r="M10" s="245" t="s">
        <v>422</v>
      </c>
      <c r="N10" s="29">
        <v>195</v>
      </c>
    </row>
    <row r="11" spans="1:24" x14ac:dyDescent="0.35">
      <c r="A11" t="str">
        <f t="shared" si="0"/>
        <v>RAS6A178DA</v>
      </c>
      <c r="B11" s="29" t="s">
        <v>162</v>
      </c>
      <c r="C11" s="29">
        <v>6</v>
      </c>
      <c r="D11" s="29">
        <v>6</v>
      </c>
      <c r="E11" s="29" t="s">
        <v>191</v>
      </c>
      <c r="F11" s="57" t="s">
        <v>259</v>
      </c>
      <c r="G11" s="57" t="s">
        <v>406</v>
      </c>
      <c r="H11" s="242">
        <v>6</v>
      </c>
      <c r="I11" s="243" t="s">
        <v>417</v>
      </c>
      <c r="J11" s="29" t="s">
        <v>555</v>
      </c>
      <c r="K11" s="58" t="s">
        <v>554</v>
      </c>
      <c r="L11" s="244" t="s">
        <v>425</v>
      </c>
      <c r="M11" s="245" t="s">
        <v>423</v>
      </c>
      <c r="N11" s="29">
        <v>230</v>
      </c>
      <c r="X11">
        <f>146.3125/2</f>
        <v>73.15625</v>
      </c>
    </row>
    <row r="12" spans="1:24" x14ac:dyDescent="0.35">
      <c r="A12" t="str">
        <f t="shared" si="0"/>
        <v>RAS6A053DA</v>
      </c>
      <c r="B12" s="29" t="s">
        <v>233</v>
      </c>
      <c r="C12" s="29">
        <v>2</v>
      </c>
      <c r="D12" s="29">
        <v>6</v>
      </c>
      <c r="E12" s="29" t="s">
        <v>191</v>
      </c>
      <c r="F12" s="57" t="s">
        <v>259</v>
      </c>
      <c r="G12" s="57" t="s">
        <v>406</v>
      </c>
      <c r="H12" s="242">
        <v>1</v>
      </c>
      <c r="I12" s="243" t="s">
        <v>412</v>
      </c>
      <c r="J12" s="29" t="s">
        <v>555</v>
      </c>
      <c r="K12" s="58" t="s">
        <v>554</v>
      </c>
      <c r="L12" s="244">
        <v>39</v>
      </c>
      <c r="M12" s="245" t="s">
        <v>418</v>
      </c>
      <c r="N12" s="29">
        <v>95</v>
      </c>
    </row>
    <row r="13" spans="1:24" x14ac:dyDescent="0.35">
      <c r="A13" t="str">
        <f t="shared" si="0"/>
        <v>RAS6A066DA</v>
      </c>
      <c r="B13" s="29" t="s">
        <v>234</v>
      </c>
      <c r="C13" s="29">
        <v>2</v>
      </c>
      <c r="D13" s="29">
        <v>6</v>
      </c>
      <c r="E13" s="29" t="s">
        <v>191</v>
      </c>
      <c r="F13" s="57" t="s">
        <v>259</v>
      </c>
      <c r="G13" s="57" t="s">
        <v>406</v>
      </c>
      <c r="H13" s="242">
        <v>2</v>
      </c>
      <c r="I13" s="243" t="s">
        <v>413</v>
      </c>
      <c r="J13" s="29" t="s">
        <v>555</v>
      </c>
      <c r="K13" s="58" t="s">
        <v>554</v>
      </c>
      <c r="L13" s="244">
        <v>49</v>
      </c>
      <c r="M13" s="245" t="s">
        <v>419</v>
      </c>
      <c r="N13" s="29">
        <v>110</v>
      </c>
    </row>
    <row r="14" spans="1:24" x14ac:dyDescent="0.35">
      <c r="A14" t="str">
        <f t="shared" si="0"/>
        <v>RAS6A080DA</v>
      </c>
      <c r="B14" s="29" t="s">
        <v>235</v>
      </c>
      <c r="C14" s="29">
        <v>3</v>
      </c>
      <c r="D14" s="29">
        <v>6</v>
      </c>
      <c r="E14" s="29" t="s">
        <v>191</v>
      </c>
      <c r="F14" s="57" t="s">
        <v>259</v>
      </c>
      <c r="G14" s="57" t="s">
        <v>406</v>
      </c>
      <c r="H14" s="242">
        <v>3</v>
      </c>
      <c r="I14" s="243" t="s">
        <v>414</v>
      </c>
      <c r="J14" s="29" t="s">
        <v>555</v>
      </c>
      <c r="K14" s="58" t="s">
        <v>554</v>
      </c>
      <c r="L14" s="244">
        <v>31</v>
      </c>
      <c r="M14" s="245" t="s">
        <v>420</v>
      </c>
      <c r="N14" s="29">
        <v>135</v>
      </c>
    </row>
    <row r="15" spans="1:24" x14ac:dyDescent="0.35">
      <c r="A15" t="str">
        <f t="shared" si="0"/>
        <v>RAS6A111DA</v>
      </c>
      <c r="B15" s="29" t="s">
        <v>236</v>
      </c>
      <c r="C15" s="29">
        <v>4</v>
      </c>
      <c r="D15" s="29">
        <v>6</v>
      </c>
      <c r="E15" s="29" t="s">
        <v>191</v>
      </c>
      <c r="F15" s="57" t="s">
        <v>259</v>
      </c>
      <c r="G15" s="57" t="s">
        <v>406</v>
      </c>
      <c r="H15" s="242">
        <v>4</v>
      </c>
      <c r="I15" s="243" t="s">
        <v>415</v>
      </c>
      <c r="J15" s="29" t="s">
        <v>555</v>
      </c>
      <c r="K15" s="58" t="s">
        <v>554</v>
      </c>
      <c r="L15" s="244" t="s">
        <v>424</v>
      </c>
      <c r="M15" s="245" t="s">
        <v>421</v>
      </c>
      <c r="N15" s="29">
        <v>160</v>
      </c>
    </row>
    <row r="16" spans="1:24" x14ac:dyDescent="0.35">
      <c r="A16" t="str">
        <f t="shared" si="0"/>
        <v>RAS6A138DA</v>
      </c>
      <c r="B16" s="29" t="s">
        <v>237</v>
      </c>
      <c r="C16" s="29">
        <v>5</v>
      </c>
      <c r="D16" s="29">
        <v>6</v>
      </c>
      <c r="E16" s="29" t="s">
        <v>191</v>
      </c>
      <c r="F16" s="57" t="s">
        <v>259</v>
      </c>
      <c r="G16" s="57" t="s">
        <v>406</v>
      </c>
      <c r="H16" s="242">
        <v>5</v>
      </c>
      <c r="I16" s="243" t="s">
        <v>416</v>
      </c>
      <c r="J16" s="29" t="s">
        <v>555</v>
      </c>
      <c r="K16" s="58" t="s">
        <v>554</v>
      </c>
      <c r="L16" s="244">
        <v>36</v>
      </c>
      <c r="M16" s="245" t="s">
        <v>422</v>
      </c>
      <c r="N16" s="29">
        <v>195</v>
      </c>
    </row>
    <row r="17" spans="1:14" x14ac:dyDescent="0.35">
      <c r="A17" t="str">
        <f t="shared" si="0"/>
        <v>RAS6A178DA</v>
      </c>
      <c r="B17" s="29" t="s">
        <v>238</v>
      </c>
      <c r="C17" s="29">
        <v>6</v>
      </c>
      <c r="D17" s="29">
        <v>6</v>
      </c>
      <c r="E17" s="29" t="s">
        <v>191</v>
      </c>
      <c r="F17" s="57" t="s">
        <v>259</v>
      </c>
      <c r="G17" s="57" t="s">
        <v>406</v>
      </c>
      <c r="H17" s="242">
        <v>6</v>
      </c>
      <c r="I17" s="243" t="s">
        <v>417</v>
      </c>
      <c r="J17" s="29" t="s">
        <v>555</v>
      </c>
      <c r="K17" s="58" t="s">
        <v>554</v>
      </c>
      <c r="L17" s="244" t="s">
        <v>425</v>
      </c>
      <c r="M17" s="245" t="s">
        <v>423</v>
      </c>
      <c r="N17" s="29">
        <v>230</v>
      </c>
    </row>
    <row r="18" spans="1:14" x14ac:dyDescent="0.35">
      <c r="A18" t="str">
        <f t="shared" si="0"/>
        <v>RAS6E052DA</v>
      </c>
      <c r="B18" s="28" t="s">
        <v>66</v>
      </c>
      <c r="C18" s="29">
        <v>2</v>
      </c>
      <c r="D18" s="29">
        <v>6</v>
      </c>
      <c r="E18" s="29" t="s">
        <v>191</v>
      </c>
      <c r="F18" s="57" t="s">
        <v>259</v>
      </c>
      <c r="G18" s="57" t="s">
        <v>406</v>
      </c>
      <c r="H18" s="242">
        <v>1</v>
      </c>
      <c r="I18" s="243" t="s">
        <v>412</v>
      </c>
      <c r="J18" s="29" t="s">
        <v>555</v>
      </c>
      <c r="K18" s="58" t="s">
        <v>554</v>
      </c>
      <c r="L18" s="244">
        <v>39</v>
      </c>
      <c r="M18" s="245" t="s">
        <v>418</v>
      </c>
      <c r="N18" s="29">
        <v>95</v>
      </c>
    </row>
    <row r="19" spans="1:14" x14ac:dyDescent="0.35">
      <c r="A19" t="str">
        <f t="shared" si="0"/>
        <v>RAS6E065DA</v>
      </c>
      <c r="B19" s="28" t="s">
        <v>70</v>
      </c>
      <c r="C19" s="29">
        <v>2</v>
      </c>
      <c r="D19" s="29">
        <v>6</v>
      </c>
      <c r="E19" s="29" t="s">
        <v>191</v>
      </c>
      <c r="F19" s="57" t="s">
        <v>259</v>
      </c>
      <c r="G19" s="57" t="s">
        <v>406</v>
      </c>
      <c r="H19" s="242">
        <v>2</v>
      </c>
      <c r="I19" s="243" t="s">
        <v>413</v>
      </c>
      <c r="J19" s="29" t="s">
        <v>555</v>
      </c>
      <c r="K19" s="58" t="s">
        <v>554</v>
      </c>
      <c r="L19" s="244">
        <v>49</v>
      </c>
      <c r="M19" s="245" t="s">
        <v>419</v>
      </c>
      <c r="N19" s="29">
        <v>110</v>
      </c>
    </row>
    <row r="20" spans="1:14" x14ac:dyDescent="0.35">
      <c r="A20" t="str">
        <f t="shared" si="0"/>
        <v>RAS6E079DA</v>
      </c>
      <c r="B20" s="28" t="s">
        <v>74</v>
      </c>
      <c r="C20" s="29">
        <v>3</v>
      </c>
      <c r="D20" s="29">
        <v>6</v>
      </c>
      <c r="E20" s="29" t="s">
        <v>191</v>
      </c>
      <c r="F20" s="57" t="s">
        <v>259</v>
      </c>
      <c r="G20" s="57" t="s">
        <v>406</v>
      </c>
      <c r="H20" s="242">
        <v>3</v>
      </c>
      <c r="I20" s="243" t="s">
        <v>414</v>
      </c>
      <c r="J20" s="29" t="s">
        <v>555</v>
      </c>
      <c r="K20" s="58" t="s">
        <v>554</v>
      </c>
      <c r="L20" s="244">
        <v>31</v>
      </c>
      <c r="M20" s="245" t="s">
        <v>420</v>
      </c>
      <c r="N20" s="29">
        <v>135</v>
      </c>
    </row>
    <row r="21" spans="1:14" x14ac:dyDescent="0.35">
      <c r="A21" t="str">
        <f t="shared" si="0"/>
        <v>RAS6E105DA</v>
      </c>
      <c r="B21" s="28" t="s">
        <v>78</v>
      </c>
      <c r="C21" s="29">
        <v>4</v>
      </c>
      <c r="D21" s="29">
        <v>6</v>
      </c>
      <c r="E21" s="29" t="s">
        <v>191</v>
      </c>
      <c r="F21" s="57" t="s">
        <v>259</v>
      </c>
      <c r="G21" s="239" t="s">
        <v>198</v>
      </c>
      <c r="H21" s="242">
        <v>4</v>
      </c>
      <c r="I21" s="243" t="s">
        <v>415</v>
      </c>
      <c r="J21" s="29" t="s">
        <v>555</v>
      </c>
      <c r="K21" s="58" t="s">
        <v>554</v>
      </c>
      <c r="L21" s="244" t="s">
        <v>424</v>
      </c>
      <c r="M21" s="245" t="s">
        <v>421</v>
      </c>
      <c r="N21" s="29">
        <v>160</v>
      </c>
    </row>
    <row r="22" spans="1:14" x14ac:dyDescent="0.35">
      <c r="A22" t="str">
        <f t="shared" si="0"/>
        <v>RAS6E131DA</v>
      </c>
      <c r="B22" s="28" t="s">
        <v>82</v>
      </c>
      <c r="C22" s="29">
        <v>5</v>
      </c>
      <c r="D22" s="29">
        <v>6</v>
      </c>
      <c r="E22" s="29" t="s">
        <v>191</v>
      </c>
      <c r="F22" s="57" t="s">
        <v>259</v>
      </c>
      <c r="G22" s="57" t="s">
        <v>198</v>
      </c>
      <c r="H22" s="242">
        <v>5</v>
      </c>
      <c r="I22" s="243" t="s">
        <v>416</v>
      </c>
      <c r="J22" s="29" t="s">
        <v>555</v>
      </c>
      <c r="K22" s="58" t="s">
        <v>554</v>
      </c>
      <c r="L22" s="244">
        <v>36</v>
      </c>
      <c r="M22" s="245" t="s">
        <v>422</v>
      </c>
      <c r="N22" s="29">
        <v>195</v>
      </c>
    </row>
    <row r="23" spans="1:14" x14ac:dyDescent="0.35">
      <c r="A23" t="str">
        <f t="shared" si="0"/>
        <v>RAS6E168DA</v>
      </c>
      <c r="B23" s="28" t="s">
        <v>86</v>
      </c>
      <c r="C23" s="29">
        <v>6</v>
      </c>
      <c r="D23" s="29">
        <v>6</v>
      </c>
      <c r="E23" s="29" t="s">
        <v>191</v>
      </c>
      <c r="F23" s="57" t="s">
        <v>259</v>
      </c>
      <c r="G23" s="57" t="s">
        <v>198</v>
      </c>
      <c r="H23" s="242">
        <v>6</v>
      </c>
      <c r="I23" s="243" t="s">
        <v>417</v>
      </c>
      <c r="J23" s="29" t="s">
        <v>555</v>
      </c>
      <c r="K23" s="58" t="s">
        <v>554</v>
      </c>
      <c r="L23" s="244" t="s">
        <v>425</v>
      </c>
      <c r="M23" s="245" t="s">
        <v>423</v>
      </c>
      <c r="N23" s="29">
        <v>230</v>
      </c>
    </row>
    <row r="24" spans="1:14" x14ac:dyDescent="0.35">
      <c r="A24" t="str">
        <f t="shared" si="0"/>
        <v>RAS6E052DA</v>
      </c>
      <c r="B24" s="28" t="s">
        <v>227</v>
      </c>
      <c r="C24" s="29">
        <v>2</v>
      </c>
      <c r="D24" s="29">
        <v>6</v>
      </c>
      <c r="E24" s="29" t="s">
        <v>191</v>
      </c>
      <c r="F24" s="57" t="s">
        <v>259</v>
      </c>
      <c r="G24" s="57" t="s">
        <v>406</v>
      </c>
      <c r="H24" s="242">
        <v>1</v>
      </c>
      <c r="I24" s="243" t="s">
        <v>412</v>
      </c>
      <c r="J24" s="29" t="s">
        <v>555</v>
      </c>
      <c r="K24" s="58" t="s">
        <v>554</v>
      </c>
      <c r="L24" s="244">
        <v>39</v>
      </c>
      <c r="M24" s="245" t="s">
        <v>418</v>
      </c>
      <c r="N24" s="29">
        <v>95</v>
      </c>
    </row>
    <row r="25" spans="1:14" x14ac:dyDescent="0.35">
      <c r="A25" t="str">
        <f t="shared" si="0"/>
        <v>RAS6E065DA</v>
      </c>
      <c r="B25" s="28" t="s">
        <v>228</v>
      </c>
      <c r="C25" s="29">
        <v>2</v>
      </c>
      <c r="D25" s="29">
        <v>6</v>
      </c>
      <c r="E25" s="29" t="s">
        <v>191</v>
      </c>
      <c r="F25" s="57" t="s">
        <v>259</v>
      </c>
      <c r="G25" s="57" t="s">
        <v>406</v>
      </c>
      <c r="H25" s="242">
        <v>2</v>
      </c>
      <c r="I25" s="243" t="s">
        <v>413</v>
      </c>
      <c r="J25" s="29" t="s">
        <v>555</v>
      </c>
      <c r="K25" s="58" t="s">
        <v>554</v>
      </c>
      <c r="L25" s="244">
        <v>49</v>
      </c>
      <c r="M25" s="245" t="s">
        <v>419</v>
      </c>
      <c r="N25" s="29">
        <v>110</v>
      </c>
    </row>
    <row r="26" spans="1:14" x14ac:dyDescent="0.35">
      <c r="A26" t="str">
        <f t="shared" si="0"/>
        <v>RAS6E079DA</v>
      </c>
      <c r="B26" s="28" t="s">
        <v>229</v>
      </c>
      <c r="C26" s="29">
        <v>3</v>
      </c>
      <c r="D26" s="29">
        <v>6</v>
      </c>
      <c r="E26" s="29" t="s">
        <v>191</v>
      </c>
      <c r="F26" s="57" t="s">
        <v>259</v>
      </c>
      <c r="G26" s="57" t="s">
        <v>406</v>
      </c>
      <c r="H26" s="242">
        <v>3</v>
      </c>
      <c r="I26" s="243" t="s">
        <v>414</v>
      </c>
      <c r="J26" s="29" t="s">
        <v>555</v>
      </c>
      <c r="K26" s="58" t="s">
        <v>554</v>
      </c>
      <c r="L26" s="244">
        <v>31</v>
      </c>
      <c r="M26" s="245" t="s">
        <v>420</v>
      </c>
      <c r="N26" s="29">
        <v>135</v>
      </c>
    </row>
    <row r="27" spans="1:14" x14ac:dyDescent="0.35">
      <c r="A27" t="str">
        <f t="shared" si="0"/>
        <v>RAS6E105DA</v>
      </c>
      <c r="B27" s="28" t="s">
        <v>230</v>
      </c>
      <c r="C27" s="29">
        <v>4</v>
      </c>
      <c r="D27" s="29">
        <v>6</v>
      </c>
      <c r="E27" s="29" t="s">
        <v>191</v>
      </c>
      <c r="F27" s="57" t="s">
        <v>259</v>
      </c>
      <c r="G27" s="239" t="s">
        <v>198</v>
      </c>
      <c r="H27" s="242">
        <v>4</v>
      </c>
      <c r="I27" s="243" t="s">
        <v>415</v>
      </c>
      <c r="J27" s="29" t="s">
        <v>555</v>
      </c>
      <c r="K27" s="58" t="s">
        <v>554</v>
      </c>
      <c r="L27" s="244" t="s">
        <v>424</v>
      </c>
      <c r="M27" s="245" t="s">
        <v>421</v>
      </c>
      <c r="N27" s="29">
        <v>160</v>
      </c>
    </row>
    <row r="28" spans="1:14" x14ac:dyDescent="0.35">
      <c r="A28" t="str">
        <f t="shared" si="0"/>
        <v>RAS6E131DA</v>
      </c>
      <c r="B28" s="28" t="s">
        <v>231</v>
      </c>
      <c r="C28" s="29">
        <v>5</v>
      </c>
      <c r="D28" s="29">
        <v>6</v>
      </c>
      <c r="E28" s="29" t="s">
        <v>191</v>
      </c>
      <c r="F28" s="57" t="s">
        <v>259</v>
      </c>
      <c r="G28" s="57" t="s">
        <v>198</v>
      </c>
      <c r="H28" s="242">
        <v>5</v>
      </c>
      <c r="I28" s="243" t="s">
        <v>416</v>
      </c>
      <c r="J28" s="29" t="s">
        <v>555</v>
      </c>
      <c r="K28" s="58" t="s">
        <v>554</v>
      </c>
      <c r="L28" s="244">
        <v>36</v>
      </c>
      <c r="M28" s="245" t="s">
        <v>422</v>
      </c>
      <c r="N28" s="29">
        <v>195</v>
      </c>
    </row>
    <row r="29" spans="1:14" x14ac:dyDescent="0.35">
      <c r="A29" t="str">
        <f t="shared" si="0"/>
        <v>RAS6E168DA</v>
      </c>
      <c r="B29" s="28" t="s">
        <v>232</v>
      </c>
      <c r="C29" s="29">
        <v>6</v>
      </c>
      <c r="D29" s="29">
        <v>6</v>
      </c>
      <c r="E29" s="29" t="s">
        <v>191</v>
      </c>
      <c r="F29" s="57" t="s">
        <v>259</v>
      </c>
      <c r="G29" s="57" t="s">
        <v>198</v>
      </c>
      <c r="H29" s="242">
        <v>6</v>
      </c>
      <c r="I29" s="243" t="s">
        <v>417</v>
      </c>
      <c r="J29" s="29" t="s">
        <v>555</v>
      </c>
      <c r="K29" s="58" t="s">
        <v>554</v>
      </c>
      <c r="L29" s="244" t="s">
        <v>425</v>
      </c>
      <c r="M29" s="245" t="s">
        <v>423</v>
      </c>
      <c r="N29" s="29">
        <v>230</v>
      </c>
    </row>
  </sheetData>
  <mergeCells count="17">
    <mergeCell ref="I2:M3"/>
    <mergeCell ref="B1:N1"/>
    <mergeCell ref="E2:E5"/>
    <mergeCell ref="F2:G3"/>
    <mergeCell ref="H2:H5"/>
    <mergeCell ref="N2:N5"/>
    <mergeCell ref="B4:B5"/>
    <mergeCell ref="C4:C5"/>
    <mergeCell ref="F4:F5"/>
    <mergeCell ref="G4:G5"/>
    <mergeCell ref="I4:I5"/>
    <mergeCell ref="J4:J5"/>
    <mergeCell ref="K4:K5"/>
    <mergeCell ref="L4:L5"/>
    <mergeCell ref="B2:D3"/>
    <mergeCell ref="D4:D5"/>
    <mergeCell ref="M4:M5"/>
  </mergeCells>
  <phoneticPr fontId="36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CCF34-0564-43F8-ABA7-1569F7DCC7F2}">
  <dimension ref="A10:I30"/>
  <sheetViews>
    <sheetView workbookViewId="0"/>
  </sheetViews>
  <sheetFormatPr defaultColWidth="20.7265625" defaultRowHeight="14.5" x14ac:dyDescent="0.35"/>
  <cols>
    <col min="3" max="3" width="12.7265625" customWidth="1"/>
    <col min="5" max="5" width="7.7265625" customWidth="1"/>
    <col min="8" max="8" width="12.7265625" customWidth="1"/>
  </cols>
  <sheetData>
    <row r="10" spans="1:9" ht="21" x14ac:dyDescent="0.5">
      <c r="A10" s="387" t="s">
        <v>170</v>
      </c>
      <c r="B10" s="387"/>
      <c r="C10" s="387"/>
      <c r="D10" s="387"/>
      <c r="E10" s="35"/>
      <c r="F10" s="387" t="s">
        <v>170</v>
      </c>
      <c r="G10" s="387"/>
      <c r="H10" s="387"/>
      <c r="I10" s="387"/>
    </row>
    <row r="11" spans="1:9" ht="21" x14ac:dyDescent="0.5">
      <c r="A11" s="387" t="s">
        <v>171</v>
      </c>
      <c r="B11" s="387"/>
      <c r="C11" s="387"/>
      <c r="D11" s="387"/>
      <c r="E11" s="35"/>
      <c r="F11" s="387" t="s">
        <v>171</v>
      </c>
      <c r="G11" s="387"/>
      <c r="H11" s="387"/>
      <c r="I11" s="387"/>
    </row>
    <row r="12" spans="1:9" ht="16" x14ac:dyDescent="0.4">
      <c r="A12" s="388" t="s">
        <v>172</v>
      </c>
      <c r="B12" s="388"/>
      <c r="C12" s="388"/>
      <c r="D12" s="388"/>
      <c r="E12" s="36"/>
      <c r="F12" s="388" t="s">
        <v>173</v>
      </c>
      <c r="G12" s="388"/>
      <c r="H12" s="388"/>
      <c r="I12" s="388"/>
    </row>
    <row r="13" spans="1:9" x14ac:dyDescent="0.35">
      <c r="A13" s="33" t="s">
        <v>174</v>
      </c>
      <c r="B13" s="33" t="s">
        <v>175</v>
      </c>
      <c r="C13" s="34" t="s">
        <v>31</v>
      </c>
      <c r="D13" s="84" t="s">
        <v>176</v>
      </c>
      <c r="E13" s="37"/>
      <c r="F13" s="33" t="s">
        <v>174</v>
      </c>
      <c r="G13" s="33" t="s">
        <v>175</v>
      </c>
      <c r="H13" s="34" t="s">
        <v>31</v>
      </c>
      <c r="I13" s="84" t="s">
        <v>176</v>
      </c>
    </row>
    <row r="14" spans="1:9" x14ac:dyDescent="0.35">
      <c r="A14" s="29" t="s">
        <v>43</v>
      </c>
      <c r="B14" s="29" t="s">
        <v>136</v>
      </c>
      <c r="C14" s="29">
        <v>6</v>
      </c>
      <c r="D14" s="85">
        <v>9</v>
      </c>
      <c r="E14" s="38"/>
      <c r="F14" s="28" t="s">
        <v>66</v>
      </c>
      <c r="G14" s="29" t="s">
        <v>177</v>
      </c>
      <c r="H14" s="29">
        <v>6</v>
      </c>
      <c r="I14" s="66">
        <v>4.0199999999999996</v>
      </c>
    </row>
    <row r="15" spans="1:9" x14ac:dyDescent="0.35">
      <c r="A15" s="29" t="s">
        <v>46</v>
      </c>
      <c r="B15" s="29" t="s">
        <v>136</v>
      </c>
      <c r="C15" s="29">
        <v>6</v>
      </c>
      <c r="D15" s="85">
        <v>9</v>
      </c>
      <c r="E15" s="38"/>
      <c r="F15" s="28" t="s">
        <v>70</v>
      </c>
      <c r="G15" s="29" t="s">
        <v>177</v>
      </c>
      <c r="H15" s="29">
        <v>6</v>
      </c>
      <c r="I15" s="66">
        <v>4.03</v>
      </c>
    </row>
    <row r="16" spans="1:9" x14ac:dyDescent="0.35">
      <c r="A16" s="29" t="s">
        <v>50</v>
      </c>
      <c r="B16" s="29" t="s">
        <v>136</v>
      </c>
      <c r="C16" s="29">
        <v>6</v>
      </c>
      <c r="D16" s="85">
        <v>9</v>
      </c>
      <c r="E16" s="38"/>
      <c r="F16" s="28" t="s">
        <v>74</v>
      </c>
      <c r="G16" s="29" t="s">
        <v>177</v>
      </c>
      <c r="H16" s="29">
        <v>6</v>
      </c>
      <c r="I16" s="66">
        <v>4.07</v>
      </c>
    </row>
    <row r="17" spans="1:9" x14ac:dyDescent="0.35">
      <c r="A17" s="29" t="s">
        <v>53</v>
      </c>
      <c r="B17" s="29" t="s">
        <v>136</v>
      </c>
      <c r="C17" s="29">
        <v>6</v>
      </c>
      <c r="D17" s="85">
        <v>9</v>
      </c>
      <c r="E17" s="38"/>
      <c r="F17" s="28" t="s">
        <v>78</v>
      </c>
      <c r="G17" s="29" t="s">
        <v>177</v>
      </c>
      <c r="H17" s="29">
        <v>6</v>
      </c>
      <c r="I17" s="66">
        <v>4.13</v>
      </c>
    </row>
    <row r="18" spans="1:9" x14ac:dyDescent="0.35">
      <c r="A18" s="29" t="s">
        <v>56</v>
      </c>
      <c r="B18" s="29" t="s">
        <v>136</v>
      </c>
      <c r="C18" s="29">
        <v>6</v>
      </c>
      <c r="D18" s="85">
        <v>9</v>
      </c>
      <c r="E18" s="38"/>
      <c r="F18" s="28" t="s">
        <v>82</v>
      </c>
      <c r="G18" s="29" t="s">
        <v>177</v>
      </c>
      <c r="H18" s="29">
        <v>6</v>
      </c>
      <c r="I18" s="66">
        <v>4.1500000000000004</v>
      </c>
    </row>
    <row r="19" spans="1:9" x14ac:dyDescent="0.35">
      <c r="A19" s="29" t="s">
        <v>162</v>
      </c>
      <c r="B19" s="29" t="s">
        <v>136</v>
      </c>
      <c r="C19" s="29">
        <v>6</v>
      </c>
      <c r="D19" s="85">
        <v>9</v>
      </c>
      <c r="E19" s="38"/>
      <c r="F19" s="28" t="s">
        <v>86</v>
      </c>
      <c r="G19" s="29" t="s">
        <v>177</v>
      </c>
      <c r="H19" s="29">
        <v>6</v>
      </c>
      <c r="I19" s="66">
        <v>4.1500000000000004</v>
      </c>
    </row>
    <row r="20" spans="1:9" x14ac:dyDescent="0.35">
      <c r="I20" s="81"/>
    </row>
    <row r="21" spans="1:9" ht="21" x14ac:dyDescent="0.5">
      <c r="A21" s="387" t="s">
        <v>170</v>
      </c>
      <c r="B21" s="387"/>
      <c r="C21" s="387"/>
      <c r="D21" s="387"/>
    </row>
    <row r="22" spans="1:9" ht="21" x14ac:dyDescent="0.5">
      <c r="A22" s="387" t="s">
        <v>171</v>
      </c>
      <c r="B22" s="387"/>
      <c r="C22" s="387"/>
      <c r="D22" s="387"/>
    </row>
    <row r="23" spans="1:9" ht="16" x14ac:dyDescent="0.4">
      <c r="A23" s="388" t="s">
        <v>178</v>
      </c>
      <c r="B23" s="388"/>
      <c r="C23" s="388"/>
      <c r="D23" s="388"/>
    </row>
    <row r="24" spans="1:9" x14ac:dyDescent="0.35">
      <c r="A24" s="33" t="s">
        <v>174</v>
      </c>
      <c r="B24" s="33" t="s">
        <v>175</v>
      </c>
      <c r="C24" s="34" t="s">
        <v>31</v>
      </c>
      <c r="D24" s="84" t="s">
        <v>176</v>
      </c>
    </row>
    <row r="25" spans="1:9" x14ac:dyDescent="0.35">
      <c r="A25" s="29" t="s">
        <v>66</v>
      </c>
      <c r="B25" s="29" t="s">
        <v>177</v>
      </c>
      <c r="C25" s="29">
        <v>6</v>
      </c>
      <c r="D25" s="85">
        <v>9</v>
      </c>
    </row>
    <row r="26" spans="1:9" x14ac:dyDescent="0.35">
      <c r="A26" s="29" t="s">
        <v>70</v>
      </c>
      <c r="B26" s="29" t="s">
        <v>177</v>
      </c>
      <c r="C26" s="29">
        <v>6</v>
      </c>
      <c r="D26" s="85">
        <v>9</v>
      </c>
    </row>
    <row r="27" spans="1:9" x14ac:dyDescent="0.35">
      <c r="A27" s="29" t="s">
        <v>74</v>
      </c>
      <c r="B27" s="29" t="s">
        <v>177</v>
      </c>
      <c r="C27" s="29">
        <v>6</v>
      </c>
      <c r="D27" s="85">
        <v>9</v>
      </c>
    </row>
    <row r="28" spans="1:9" x14ac:dyDescent="0.35">
      <c r="A28" s="29" t="s">
        <v>78</v>
      </c>
      <c r="B28" s="29" t="s">
        <v>177</v>
      </c>
      <c r="C28" s="29">
        <v>6</v>
      </c>
      <c r="D28" s="85">
        <v>9</v>
      </c>
    </row>
    <row r="29" spans="1:9" x14ac:dyDescent="0.35">
      <c r="A29" s="29" t="s">
        <v>82</v>
      </c>
      <c r="B29" s="29" t="s">
        <v>177</v>
      </c>
      <c r="C29" s="29">
        <v>6</v>
      </c>
      <c r="D29" s="85">
        <v>9</v>
      </c>
    </row>
    <row r="30" spans="1:9" x14ac:dyDescent="0.35">
      <c r="A30" s="29" t="s">
        <v>86</v>
      </c>
      <c r="B30" s="29" t="s">
        <v>177</v>
      </c>
      <c r="C30" s="29">
        <v>6</v>
      </c>
      <c r="D30" s="85">
        <v>9</v>
      </c>
    </row>
  </sheetData>
  <mergeCells count="9">
    <mergeCell ref="A21:D21"/>
    <mergeCell ref="A22:D22"/>
    <mergeCell ref="A23:D23"/>
    <mergeCell ref="A10:D10"/>
    <mergeCell ref="F10:I10"/>
    <mergeCell ref="A11:D11"/>
    <mergeCell ref="F11:I11"/>
    <mergeCell ref="A12:D12"/>
    <mergeCell ref="F12:I1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26F00-ACA0-4EF0-AA72-5B896640E322}">
  <dimension ref="A5:Q138"/>
  <sheetViews>
    <sheetView topLeftCell="A90" workbookViewId="0">
      <selection activeCell="D93" sqref="D93"/>
    </sheetView>
  </sheetViews>
  <sheetFormatPr defaultRowHeight="14.5" x14ac:dyDescent="0.35"/>
  <cols>
    <col min="2" max="2" width="13.1796875" bestFit="1" customWidth="1"/>
    <col min="3" max="3" width="13.7265625" bestFit="1" customWidth="1"/>
    <col min="4" max="5" width="13.1796875" bestFit="1" customWidth="1"/>
  </cols>
  <sheetData>
    <row r="5" spans="13:17" x14ac:dyDescent="0.35">
      <c r="P5" t="s">
        <v>461</v>
      </c>
      <c r="Q5" t="e" vm="1">
        <v>#VALUE!</v>
      </c>
    </row>
    <row r="7" spans="13:17" x14ac:dyDescent="0.35">
      <c r="P7" t="s">
        <v>462</v>
      </c>
      <c r="Q7" t="e" vm="2">
        <v>#VALUE!</v>
      </c>
    </row>
    <row r="12" spans="13:17" x14ac:dyDescent="0.35">
      <c r="M12">
        <v>2</v>
      </c>
      <c r="N12" t="e" vm="3">
        <v>#VALUE!</v>
      </c>
      <c r="P12">
        <v>1</v>
      </c>
      <c r="Q12" t="e" vm="4">
        <v>#VALUE!</v>
      </c>
    </row>
    <row r="13" spans="13:17" x14ac:dyDescent="0.35">
      <c r="M13" t="s">
        <v>220</v>
      </c>
      <c r="N13" t="e" vm="5">
        <v>#VALUE!</v>
      </c>
      <c r="P13">
        <v>2</v>
      </c>
      <c r="Q13" t="e" vm="6">
        <v>#VALUE!</v>
      </c>
    </row>
    <row r="14" spans="13:17" x14ac:dyDescent="0.35">
      <c r="M14">
        <v>4</v>
      </c>
      <c r="N14" t="e" vm="7">
        <v>#VALUE!</v>
      </c>
      <c r="P14">
        <v>3</v>
      </c>
      <c r="Q14" t="e" vm="8">
        <v>#VALUE!</v>
      </c>
    </row>
    <row r="15" spans="13:17" x14ac:dyDescent="0.35">
      <c r="M15">
        <v>5</v>
      </c>
      <c r="N15" t="e" vm="7">
        <v>#VALUE!</v>
      </c>
      <c r="P15">
        <v>4</v>
      </c>
      <c r="Q15" t="e" vm="9">
        <v>#VALUE!</v>
      </c>
    </row>
    <row r="16" spans="13:17" x14ac:dyDescent="0.35">
      <c r="M16">
        <v>6</v>
      </c>
      <c r="N16" t="e" vm="10">
        <v>#VALUE!</v>
      </c>
      <c r="P16">
        <v>5</v>
      </c>
      <c r="Q16" t="e" vm="11">
        <v>#VALUE!</v>
      </c>
    </row>
    <row r="17" spans="13:17" x14ac:dyDescent="0.35">
      <c r="P17">
        <v>6</v>
      </c>
      <c r="Q17" t="e" vm="12">
        <v>#VALUE!</v>
      </c>
    </row>
    <row r="19" spans="13:17" x14ac:dyDescent="0.35">
      <c r="M19" t="s">
        <v>24</v>
      </c>
      <c r="N19" t="e" vm="13">
        <v>#VALUE!</v>
      </c>
    </row>
    <row r="20" spans="13:17" x14ac:dyDescent="0.35">
      <c r="M20" t="s">
        <v>143</v>
      </c>
      <c r="N20" t="e" vm="14">
        <v>#VALUE!</v>
      </c>
    </row>
    <row r="21" spans="13:17" x14ac:dyDescent="0.35">
      <c r="M21" t="s">
        <v>140</v>
      </c>
      <c r="N21" t="e" vm="15">
        <v>#VALUE!</v>
      </c>
    </row>
    <row r="22" spans="13:17" x14ac:dyDescent="0.35">
      <c r="M22" t="s">
        <v>467</v>
      </c>
      <c r="N22" t="e" vm="16">
        <v>#VALUE!</v>
      </c>
    </row>
    <row r="33" spans="1:11" x14ac:dyDescent="0.35">
      <c r="A33" s="53" t="s">
        <v>219</v>
      </c>
      <c r="B33" s="53"/>
      <c r="C33" s="53"/>
      <c r="D33" s="53"/>
      <c r="E33" s="53"/>
      <c r="F33" s="53"/>
      <c r="G33" s="53"/>
      <c r="H33" s="53"/>
      <c r="I33" s="53"/>
      <c r="J33" s="53"/>
      <c r="K33" s="53"/>
    </row>
    <row r="35" spans="1:11" x14ac:dyDescent="0.35">
      <c r="A35" s="53" t="s">
        <v>251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</row>
    <row r="37" spans="1:11" x14ac:dyDescent="0.35">
      <c r="A37" s="53" t="s">
        <v>409</v>
      </c>
      <c r="B37" s="53"/>
      <c r="C37" s="53"/>
      <c r="D37" s="53"/>
      <c r="E37" s="53"/>
      <c r="F37" s="53"/>
      <c r="G37" s="53"/>
      <c r="H37" s="53"/>
      <c r="I37" s="53"/>
      <c r="J37" s="53"/>
      <c r="K37" s="53"/>
    </row>
    <row r="43" spans="1:11" x14ac:dyDescent="0.35">
      <c r="B43" s="7" t="s">
        <v>469</v>
      </c>
      <c r="C43" t="str">
        <f>_xlfn.CONCAT(LEFT(B43,9),"RA")</f>
        <v>RAS6A053ARA</v>
      </c>
    </row>
    <row r="44" spans="1:11" x14ac:dyDescent="0.35">
      <c r="B44" s="7" t="s">
        <v>470</v>
      </c>
      <c r="C44" t="str">
        <f t="shared" ref="C44:C90" si="0">_xlfn.CONCAT(LEFT(B44,9),"RA")</f>
        <v>RAS6A066ARA</v>
      </c>
    </row>
    <row r="45" spans="1:11" x14ac:dyDescent="0.35">
      <c r="B45" s="7" t="s">
        <v>471</v>
      </c>
      <c r="C45" t="str">
        <f t="shared" si="0"/>
        <v>RAS6A080ARA</v>
      </c>
    </row>
    <row r="46" spans="1:11" x14ac:dyDescent="0.35">
      <c r="B46" s="7" t="s">
        <v>472</v>
      </c>
      <c r="C46" t="str">
        <f t="shared" si="0"/>
        <v>RAS6A111ARA</v>
      </c>
    </row>
    <row r="47" spans="1:11" x14ac:dyDescent="0.35">
      <c r="B47" s="7" t="s">
        <v>473</v>
      </c>
      <c r="C47" t="str">
        <f t="shared" si="0"/>
        <v>RAS6A138ARA</v>
      </c>
    </row>
    <row r="48" spans="1:11" x14ac:dyDescent="0.35">
      <c r="B48" s="7" t="s">
        <v>474</v>
      </c>
      <c r="C48" t="str">
        <f t="shared" si="0"/>
        <v>RAS6A176ARA</v>
      </c>
    </row>
    <row r="49" spans="2:3" x14ac:dyDescent="0.35">
      <c r="B49" s="7" t="s">
        <v>66</v>
      </c>
      <c r="C49" t="str">
        <f t="shared" si="0"/>
        <v>RAS6E052DRA</v>
      </c>
    </row>
    <row r="50" spans="2:3" x14ac:dyDescent="0.35">
      <c r="B50" s="7" t="s">
        <v>70</v>
      </c>
      <c r="C50" t="str">
        <f t="shared" si="0"/>
        <v>RAS6E065DRA</v>
      </c>
    </row>
    <row r="51" spans="2:3" x14ac:dyDescent="0.35">
      <c r="B51" s="7" t="s">
        <v>74</v>
      </c>
      <c r="C51" t="str">
        <f t="shared" si="0"/>
        <v>RAS6E079DRA</v>
      </c>
    </row>
    <row r="52" spans="2:3" x14ac:dyDescent="0.35">
      <c r="B52" s="7" t="s">
        <v>78</v>
      </c>
      <c r="C52" t="str">
        <f t="shared" si="0"/>
        <v>RAS6E105DRA</v>
      </c>
    </row>
    <row r="53" spans="2:3" x14ac:dyDescent="0.35">
      <c r="B53" s="7" t="s">
        <v>82</v>
      </c>
      <c r="C53" t="str">
        <f t="shared" si="0"/>
        <v>RAS6E131DRA</v>
      </c>
    </row>
    <row r="54" spans="2:3" x14ac:dyDescent="0.35">
      <c r="B54" s="7" t="s">
        <v>86</v>
      </c>
      <c r="C54" t="str">
        <f t="shared" si="0"/>
        <v>RAS6E168DRA</v>
      </c>
    </row>
    <row r="55" spans="2:3" x14ac:dyDescent="0.35">
      <c r="B55" t="s">
        <v>476</v>
      </c>
      <c r="C55" t="str">
        <f t="shared" si="0"/>
        <v>WAS6A053ARA</v>
      </c>
    </row>
    <row r="56" spans="2:3" x14ac:dyDescent="0.35">
      <c r="B56" t="s">
        <v>477</v>
      </c>
      <c r="C56" t="str">
        <f t="shared" si="0"/>
        <v>WAS6A066ARA</v>
      </c>
    </row>
    <row r="57" spans="2:3" x14ac:dyDescent="0.35">
      <c r="B57" t="s">
        <v>478</v>
      </c>
      <c r="C57" t="str">
        <f t="shared" si="0"/>
        <v>WAS6A080ARA</v>
      </c>
    </row>
    <row r="58" spans="2:3" x14ac:dyDescent="0.35">
      <c r="B58" t="s">
        <v>479</v>
      </c>
      <c r="C58" t="str">
        <f t="shared" si="0"/>
        <v>WAS6A111ARA</v>
      </c>
    </row>
    <row r="59" spans="2:3" x14ac:dyDescent="0.35">
      <c r="B59" t="s">
        <v>480</v>
      </c>
      <c r="C59" t="str">
        <f t="shared" si="0"/>
        <v>WAS6A138ARA</v>
      </c>
    </row>
    <row r="60" spans="2:3" x14ac:dyDescent="0.35">
      <c r="B60" t="s">
        <v>481</v>
      </c>
      <c r="C60" t="str">
        <f t="shared" si="0"/>
        <v>WAS6A176ARA</v>
      </c>
    </row>
    <row r="61" spans="2:3" x14ac:dyDescent="0.35">
      <c r="B61" t="s">
        <v>482</v>
      </c>
      <c r="C61" t="str">
        <f t="shared" si="0"/>
        <v>WAS6E052DRA</v>
      </c>
    </row>
    <row r="62" spans="2:3" x14ac:dyDescent="0.35">
      <c r="B62" t="s">
        <v>483</v>
      </c>
      <c r="C62" t="str">
        <f t="shared" si="0"/>
        <v>WAS6E065DRA</v>
      </c>
    </row>
    <row r="63" spans="2:3" x14ac:dyDescent="0.35">
      <c r="B63" t="s">
        <v>484</v>
      </c>
      <c r="C63" t="str">
        <f t="shared" si="0"/>
        <v>WAS6E079DRA</v>
      </c>
    </row>
    <row r="64" spans="2:3" x14ac:dyDescent="0.35">
      <c r="B64" t="s">
        <v>485</v>
      </c>
      <c r="C64" t="str">
        <f t="shared" si="0"/>
        <v>WAS6E105DRA</v>
      </c>
    </row>
    <row r="65" spans="2:3" x14ac:dyDescent="0.35">
      <c r="B65" t="s">
        <v>486</v>
      </c>
      <c r="C65" t="str">
        <f t="shared" si="0"/>
        <v>WAS6E131DRA</v>
      </c>
    </row>
    <row r="66" spans="2:3" x14ac:dyDescent="0.35">
      <c r="B66" t="s">
        <v>487</v>
      </c>
      <c r="C66" t="str">
        <f t="shared" si="0"/>
        <v>WAS6E168DRA</v>
      </c>
    </row>
    <row r="67" spans="2:3" x14ac:dyDescent="0.35">
      <c r="B67" t="s">
        <v>488</v>
      </c>
      <c r="C67" t="str">
        <f t="shared" si="0"/>
        <v>KAS6A053ARA</v>
      </c>
    </row>
    <row r="68" spans="2:3" x14ac:dyDescent="0.35">
      <c r="B68" t="s">
        <v>489</v>
      </c>
      <c r="C68" t="str">
        <f t="shared" si="0"/>
        <v>KAS6A066ARA</v>
      </c>
    </row>
    <row r="69" spans="2:3" x14ac:dyDescent="0.35">
      <c r="B69" t="s">
        <v>490</v>
      </c>
      <c r="C69" t="str">
        <f t="shared" si="0"/>
        <v>KAS6A080ARA</v>
      </c>
    </row>
    <row r="70" spans="2:3" x14ac:dyDescent="0.35">
      <c r="B70" t="s">
        <v>491</v>
      </c>
      <c r="C70" t="str">
        <f t="shared" si="0"/>
        <v>KAS6A111ARA</v>
      </c>
    </row>
    <row r="71" spans="2:3" x14ac:dyDescent="0.35">
      <c r="B71" t="s">
        <v>492</v>
      </c>
      <c r="C71" t="str">
        <f t="shared" si="0"/>
        <v>KAS6A138ARA</v>
      </c>
    </row>
    <row r="72" spans="2:3" x14ac:dyDescent="0.35">
      <c r="B72" t="s">
        <v>493</v>
      </c>
      <c r="C72" t="str">
        <f t="shared" si="0"/>
        <v>KAS6A176ARA</v>
      </c>
    </row>
    <row r="73" spans="2:3" x14ac:dyDescent="0.35">
      <c r="B73" t="s">
        <v>475</v>
      </c>
      <c r="C73" t="str">
        <f t="shared" si="0"/>
        <v>KAS6E052DRA</v>
      </c>
    </row>
    <row r="74" spans="2:3" x14ac:dyDescent="0.35">
      <c r="B74" t="s">
        <v>494</v>
      </c>
      <c r="C74" t="str">
        <f t="shared" si="0"/>
        <v>KAS6E065DRA</v>
      </c>
    </row>
    <row r="75" spans="2:3" x14ac:dyDescent="0.35">
      <c r="B75" t="s">
        <v>495</v>
      </c>
      <c r="C75" t="str">
        <f t="shared" si="0"/>
        <v>KAS6E079DRA</v>
      </c>
    </row>
    <row r="76" spans="2:3" x14ac:dyDescent="0.35">
      <c r="B76" t="s">
        <v>496</v>
      </c>
      <c r="C76" t="str">
        <f t="shared" si="0"/>
        <v>KAS6E105DRA</v>
      </c>
    </row>
    <row r="77" spans="2:3" x14ac:dyDescent="0.35">
      <c r="B77" t="s">
        <v>497</v>
      </c>
      <c r="C77" t="str">
        <f t="shared" si="0"/>
        <v>KAS6E131DRA</v>
      </c>
    </row>
    <row r="78" spans="2:3" x14ac:dyDescent="0.35">
      <c r="B78" t="s">
        <v>498</v>
      </c>
      <c r="C78" t="str">
        <f t="shared" si="0"/>
        <v>KAS6E168DRA</v>
      </c>
    </row>
    <row r="79" spans="2:3" x14ac:dyDescent="0.35">
      <c r="B79" t="s">
        <v>499</v>
      </c>
      <c r="C79" t="str">
        <f t="shared" si="0"/>
        <v>CAS6A053ARA</v>
      </c>
    </row>
    <row r="80" spans="2:3" x14ac:dyDescent="0.35">
      <c r="B80" t="s">
        <v>500</v>
      </c>
      <c r="C80" t="str">
        <f t="shared" si="0"/>
        <v>CAS6A066ARA</v>
      </c>
    </row>
    <row r="81" spans="2:3" x14ac:dyDescent="0.35">
      <c r="B81" t="s">
        <v>501</v>
      </c>
      <c r="C81" t="str">
        <f t="shared" si="0"/>
        <v>CAS6A080ARA</v>
      </c>
    </row>
    <row r="82" spans="2:3" x14ac:dyDescent="0.35">
      <c r="B82" t="s">
        <v>502</v>
      </c>
      <c r="C82" t="str">
        <f t="shared" si="0"/>
        <v>CAS6A111ARA</v>
      </c>
    </row>
    <row r="83" spans="2:3" x14ac:dyDescent="0.35">
      <c r="B83" t="s">
        <v>503</v>
      </c>
      <c r="C83" t="str">
        <f t="shared" si="0"/>
        <v>CAS6A138ARA</v>
      </c>
    </row>
    <row r="84" spans="2:3" x14ac:dyDescent="0.35">
      <c r="B84" t="s">
        <v>504</v>
      </c>
      <c r="C84" t="str">
        <f t="shared" si="0"/>
        <v>CAS6A176ARA</v>
      </c>
    </row>
    <row r="85" spans="2:3" x14ac:dyDescent="0.35">
      <c r="B85" t="s">
        <v>505</v>
      </c>
      <c r="C85" t="str">
        <f t="shared" si="0"/>
        <v>CAS6E052DRA</v>
      </c>
    </row>
    <row r="86" spans="2:3" x14ac:dyDescent="0.35">
      <c r="B86" t="s">
        <v>506</v>
      </c>
      <c r="C86" t="str">
        <f t="shared" si="0"/>
        <v>CAS6E065DRA</v>
      </c>
    </row>
    <row r="87" spans="2:3" x14ac:dyDescent="0.35">
      <c r="B87" t="s">
        <v>507</v>
      </c>
      <c r="C87" t="str">
        <f t="shared" si="0"/>
        <v>CAS6E079DRA</v>
      </c>
    </row>
    <row r="88" spans="2:3" x14ac:dyDescent="0.35">
      <c r="B88" t="s">
        <v>508</v>
      </c>
      <c r="C88" t="str">
        <f t="shared" si="0"/>
        <v>CAS6E105DRA</v>
      </c>
    </row>
    <row r="89" spans="2:3" x14ac:dyDescent="0.35">
      <c r="B89" t="s">
        <v>509</v>
      </c>
      <c r="C89" t="str">
        <f t="shared" si="0"/>
        <v>CAS6E131DRA</v>
      </c>
    </row>
    <row r="90" spans="2:3" x14ac:dyDescent="0.35">
      <c r="B90" t="s">
        <v>510</v>
      </c>
      <c r="C90" t="str">
        <f t="shared" si="0"/>
        <v>CAS6E168DRA</v>
      </c>
    </row>
    <row r="91" spans="2:3" x14ac:dyDescent="0.35">
      <c r="B91" t="s">
        <v>512</v>
      </c>
    </row>
    <row r="92" spans="2:3" x14ac:dyDescent="0.35">
      <c r="B92" t="s">
        <v>513</v>
      </c>
    </row>
    <row r="93" spans="2:3" x14ac:dyDescent="0.35">
      <c r="B93" t="s">
        <v>514</v>
      </c>
    </row>
    <row r="94" spans="2:3" x14ac:dyDescent="0.35">
      <c r="B94" t="s">
        <v>515</v>
      </c>
    </row>
    <row r="95" spans="2:3" x14ac:dyDescent="0.35">
      <c r="B95" t="s">
        <v>516</v>
      </c>
    </row>
    <row r="96" spans="2:3" x14ac:dyDescent="0.35">
      <c r="B96" t="s">
        <v>517</v>
      </c>
    </row>
    <row r="97" spans="2:2" x14ac:dyDescent="0.35">
      <c r="B97" t="s">
        <v>227</v>
      </c>
    </row>
    <row r="98" spans="2:2" x14ac:dyDescent="0.35">
      <c r="B98" t="s">
        <v>228</v>
      </c>
    </row>
    <row r="99" spans="2:2" x14ac:dyDescent="0.35">
      <c r="B99" t="s">
        <v>229</v>
      </c>
    </row>
    <row r="100" spans="2:2" x14ac:dyDescent="0.35">
      <c r="B100" t="s">
        <v>230</v>
      </c>
    </row>
    <row r="101" spans="2:2" x14ac:dyDescent="0.35">
      <c r="B101" t="s">
        <v>231</v>
      </c>
    </row>
    <row r="102" spans="2:2" x14ac:dyDescent="0.35">
      <c r="B102" t="s">
        <v>232</v>
      </c>
    </row>
    <row r="103" spans="2:2" x14ac:dyDescent="0.35">
      <c r="B103" t="s">
        <v>518</v>
      </c>
    </row>
    <row r="104" spans="2:2" x14ac:dyDescent="0.35">
      <c r="B104" t="s">
        <v>519</v>
      </c>
    </row>
    <row r="105" spans="2:2" x14ac:dyDescent="0.35">
      <c r="B105" t="s">
        <v>520</v>
      </c>
    </row>
    <row r="106" spans="2:2" x14ac:dyDescent="0.35">
      <c r="B106" t="s">
        <v>521</v>
      </c>
    </row>
    <row r="107" spans="2:2" x14ac:dyDescent="0.35">
      <c r="B107" t="s">
        <v>522</v>
      </c>
    </row>
    <row r="108" spans="2:2" x14ac:dyDescent="0.35">
      <c r="B108" t="s">
        <v>523</v>
      </c>
    </row>
    <row r="109" spans="2:2" x14ac:dyDescent="0.35">
      <c r="B109" t="s">
        <v>524</v>
      </c>
    </row>
    <row r="110" spans="2:2" x14ac:dyDescent="0.35">
      <c r="B110" t="s">
        <v>525</v>
      </c>
    </row>
    <row r="111" spans="2:2" x14ac:dyDescent="0.35">
      <c r="B111" t="s">
        <v>526</v>
      </c>
    </row>
    <row r="112" spans="2:2" x14ac:dyDescent="0.35">
      <c r="B112" t="s">
        <v>527</v>
      </c>
    </row>
    <row r="113" spans="2:2" x14ac:dyDescent="0.35">
      <c r="B113" t="s">
        <v>528</v>
      </c>
    </row>
    <row r="114" spans="2:2" x14ac:dyDescent="0.35">
      <c r="B114" t="s">
        <v>529</v>
      </c>
    </row>
    <row r="115" spans="2:2" x14ac:dyDescent="0.35">
      <c r="B115" t="s">
        <v>530</v>
      </c>
    </row>
    <row r="116" spans="2:2" x14ac:dyDescent="0.35">
      <c r="B116" t="s">
        <v>531</v>
      </c>
    </row>
    <row r="117" spans="2:2" x14ac:dyDescent="0.35">
      <c r="B117" t="s">
        <v>532</v>
      </c>
    </row>
    <row r="118" spans="2:2" x14ac:dyDescent="0.35">
      <c r="B118" t="s">
        <v>533</v>
      </c>
    </row>
    <row r="119" spans="2:2" x14ac:dyDescent="0.35">
      <c r="B119" t="s">
        <v>534</v>
      </c>
    </row>
    <row r="120" spans="2:2" x14ac:dyDescent="0.35">
      <c r="B120" t="s">
        <v>535</v>
      </c>
    </row>
    <row r="121" spans="2:2" x14ac:dyDescent="0.35">
      <c r="B121" t="s">
        <v>536</v>
      </c>
    </row>
    <row r="122" spans="2:2" x14ac:dyDescent="0.35">
      <c r="B122" t="s">
        <v>537</v>
      </c>
    </row>
    <row r="123" spans="2:2" x14ac:dyDescent="0.35">
      <c r="B123" t="s">
        <v>538</v>
      </c>
    </row>
    <row r="124" spans="2:2" x14ac:dyDescent="0.35">
      <c r="B124" t="s">
        <v>539</v>
      </c>
    </row>
    <row r="125" spans="2:2" x14ac:dyDescent="0.35">
      <c r="B125" t="s">
        <v>540</v>
      </c>
    </row>
    <row r="126" spans="2:2" x14ac:dyDescent="0.35">
      <c r="B126" t="s">
        <v>541</v>
      </c>
    </row>
    <row r="127" spans="2:2" x14ac:dyDescent="0.35">
      <c r="B127" t="s">
        <v>542</v>
      </c>
    </row>
    <row r="128" spans="2:2" x14ac:dyDescent="0.35">
      <c r="B128" t="s">
        <v>543</v>
      </c>
    </row>
    <row r="129" spans="2:2" x14ac:dyDescent="0.35">
      <c r="B129" t="s">
        <v>544</v>
      </c>
    </row>
    <row r="130" spans="2:2" x14ac:dyDescent="0.35">
      <c r="B130" t="s">
        <v>545</v>
      </c>
    </row>
    <row r="131" spans="2:2" x14ac:dyDescent="0.35">
      <c r="B131" t="s">
        <v>546</v>
      </c>
    </row>
    <row r="132" spans="2:2" x14ac:dyDescent="0.35">
      <c r="B132" t="s">
        <v>547</v>
      </c>
    </row>
    <row r="133" spans="2:2" x14ac:dyDescent="0.35">
      <c r="B133" t="s">
        <v>548</v>
      </c>
    </row>
    <row r="134" spans="2:2" x14ac:dyDescent="0.35">
      <c r="B134" t="s">
        <v>549</v>
      </c>
    </row>
    <row r="135" spans="2:2" x14ac:dyDescent="0.35">
      <c r="B135" t="s">
        <v>550</v>
      </c>
    </row>
    <row r="136" spans="2:2" x14ac:dyDescent="0.35">
      <c r="B136" t="s">
        <v>551</v>
      </c>
    </row>
    <row r="137" spans="2:2" x14ac:dyDescent="0.35">
      <c r="B137" t="s">
        <v>552</v>
      </c>
    </row>
    <row r="138" spans="2:2" x14ac:dyDescent="0.35">
      <c r="B138" t="s">
        <v>553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F64BC-8B13-414C-BD0F-534AAAE99EAD}">
  <dimension ref="A1:W58"/>
  <sheetViews>
    <sheetView tabSelected="1" workbookViewId="0">
      <selection activeCell="D12" sqref="D12:G12"/>
    </sheetView>
  </sheetViews>
  <sheetFormatPr defaultColWidth="9.1796875" defaultRowHeight="12.5" x14ac:dyDescent="0.25"/>
  <cols>
    <col min="1" max="1" width="1.26953125" style="248" customWidth="1"/>
    <col min="2" max="4" width="8.453125" style="248" customWidth="1"/>
    <col min="5" max="5" width="11.54296875" style="248" customWidth="1"/>
    <col min="6" max="6" width="8.453125" style="248" customWidth="1"/>
    <col min="7" max="7" width="10.453125" style="248" customWidth="1"/>
    <col min="8" max="13" width="8.453125" style="248" customWidth="1"/>
    <col min="14" max="14" width="1.453125" style="248" customWidth="1"/>
    <col min="15" max="20" width="9.1796875" style="248"/>
    <col min="21" max="21" width="10.1796875" style="248" bestFit="1" customWidth="1"/>
    <col min="22" max="25" width="9.1796875" style="248"/>
    <col min="26" max="26" width="10.1796875" style="248" bestFit="1" customWidth="1"/>
    <col min="27" max="16384" width="9.1796875" style="248"/>
  </cols>
  <sheetData>
    <row r="1" spans="1:14" ht="12" customHeight="1" x14ac:dyDescent="0.25">
      <c r="A1" s="246"/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6"/>
    </row>
    <row r="2" spans="1:14" ht="13" x14ac:dyDescent="0.25">
      <c r="A2" s="246"/>
      <c r="B2" s="457" t="str" cm="1">
        <f t="array" ref="B2">IFERROR(_xlfn.IFS(LEFT(D12,1)="R",Dimensionals!N19,LEFT(Submittal!D12,1)="W",Dimensionals!N20,LEFT(Submittal!D12,1)="K",Dimensionals!N21,LEFT(Submittal!D12,1)="C",Dimensionals!N22),"")</f>
        <v/>
      </c>
      <c r="C2" s="458"/>
      <c r="D2" s="458"/>
      <c r="E2" s="462" t="s">
        <v>426</v>
      </c>
      <c r="F2" s="463"/>
      <c r="G2" s="463"/>
      <c r="H2" s="463"/>
      <c r="I2" s="464"/>
      <c r="J2" s="462" t="s">
        <v>427</v>
      </c>
      <c r="K2" s="463"/>
      <c r="L2" s="463"/>
      <c r="M2" s="464"/>
      <c r="N2" s="246"/>
    </row>
    <row r="3" spans="1:14" ht="13" x14ac:dyDescent="0.25">
      <c r="A3" s="246"/>
      <c r="B3" s="459"/>
      <c r="C3" s="442"/>
      <c r="D3" s="442"/>
      <c r="E3" s="465" t="s">
        <v>465</v>
      </c>
      <c r="F3" s="411"/>
      <c r="G3" s="411"/>
      <c r="H3" s="411"/>
      <c r="I3" s="466"/>
      <c r="J3" s="467" t="str">
        <f>IF(D12=0,"",D12)</f>
        <v/>
      </c>
      <c r="K3" s="468"/>
      <c r="L3" s="468"/>
      <c r="M3" s="469"/>
      <c r="N3" s="246"/>
    </row>
    <row r="4" spans="1:14" ht="13" x14ac:dyDescent="0.25">
      <c r="A4" s="246"/>
      <c r="B4" s="459"/>
      <c r="C4" s="442"/>
      <c r="D4" s="442"/>
      <c r="E4" s="465" t="s">
        <v>466</v>
      </c>
      <c r="F4" s="411"/>
      <c r="G4" s="411"/>
      <c r="H4" s="411"/>
      <c r="I4" s="466"/>
      <c r="J4" s="470" t="str" cm="1">
        <f t="array" ref="J4">_xlfn.IFS(LEFT(D11,5)="RAS6E","Electronic Defrost Unit Cooler",LEFT(D11,5)="RAS6A","Air Defrost Unit Cooler",D11=0,"",D11="RDA","")</f>
        <v/>
      </c>
      <c r="K4" s="471"/>
      <c r="L4" s="471"/>
      <c r="M4" s="472"/>
      <c r="N4" s="246"/>
    </row>
    <row r="5" spans="1:14" ht="14.5" x14ac:dyDescent="0.25">
      <c r="A5" s="246"/>
      <c r="B5" s="459"/>
      <c r="C5" s="442"/>
      <c r="D5" s="442"/>
      <c r="E5" s="473" t="s">
        <v>428</v>
      </c>
      <c r="F5" s="474"/>
      <c r="G5" s="474"/>
      <c r="H5" s="474"/>
      <c r="I5" s="475"/>
      <c r="J5" s="250"/>
      <c r="K5" s="423" t="s">
        <v>429</v>
      </c>
      <c r="L5" s="476"/>
      <c r="M5" s="424"/>
      <c r="N5" s="246"/>
    </row>
    <row r="6" spans="1:14" ht="14.5" x14ac:dyDescent="0.25">
      <c r="A6" s="246"/>
      <c r="B6" s="460"/>
      <c r="C6" s="461"/>
      <c r="D6" s="461"/>
      <c r="E6" s="477" t="s">
        <v>468</v>
      </c>
      <c r="F6" s="478"/>
      <c r="G6" s="478"/>
      <c r="H6" s="478"/>
      <c r="I6" s="479"/>
      <c r="J6" s="251"/>
      <c r="K6" s="480" t="s">
        <v>430</v>
      </c>
      <c r="L6" s="481"/>
      <c r="M6" s="482"/>
      <c r="N6" s="246"/>
    </row>
    <row r="7" spans="1:14" ht="7.4" customHeight="1" x14ac:dyDescent="0.25">
      <c r="A7" s="246"/>
      <c r="B7" s="247"/>
      <c r="C7" s="247"/>
      <c r="D7" s="247"/>
      <c r="E7" s="247"/>
      <c r="F7" s="247"/>
      <c r="G7" s="247"/>
      <c r="H7" s="247"/>
      <c r="I7" s="247"/>
      <c r="J7" s="247"/>
      <c r="K7" s="247"/>
      <c r="L7" s="247"/>
      <c r="M7" s="247"/>
      <c r="N7" s="246"/>
    </row>
    <row r="8" spans="1:14" x14ac:dyDescent="0.25">
      <c r="A8" s="246"/>
      <c r="B8" s="449" t="s">
        <v>431</v>
      </c>
      <c r="C8" s="456"/>
      <c r="D8" s="446"/>
      <c r="E8" s="447"/>
      <c r="F8" s="447"/>
      <c r="G8" s="448"/>
      <c r="H8" s="449" t="s">
        <v>432</v>
      </c>
      <c r="I8" s="450"/>
      <c r="J8" s="447"/>
      <c r="K8" s="447"/>
      <c r="L8" s="447"/>
      <c r="M8" s="448"/>
      <c r="N8" s="246"/>
    </row>
    <row r="9" spans="1:14" x14ac:dyDescent="0.25">
      <c r="A9" s="246"/>
      <c r="B9" s="431" t="s">
        <v>433</v>
      </c>
      <c r="C9" s="439"/>
      <c r="D9" s="453"/>
      <c r="E9" s="454"/>
      <c r="F9" s="454"/>
      <c r="G9" s="455"/>
      <c r="H9" s="431" t="s">
        <v>434</v>
      </c>
      <c r="I9" s="432"/>
      <c r="J9" s="454"/>
      <c r="K9" s="454"/>
      <c r="L9" s="454"/>
      <c r="M9" s="455"/>
      <c r="N9" s="246"/>
    </row>
    <row r="10" spans="1:14" x14ac:dyDescent="0.25">
      <c r="A10" s="246"/>
      <c r="B10" s="431" t="s">
        <v>435</v>
      </c>
      <c r="C10" s="439"/>
      <c r="D10" s="453"/>
      <c r="E10" s="454"/>
      <c r="F10" s="454"/>
      <c r="G10" s="455"/>
      <c r="H10" s="431" t="s">
        <v>436</v>
      </c>
      <c r="I10" s="432"/>
      <c r="J10" s="451"/>
      <c r="K10" s="451"/>
      <c r="L10" s="451"/>
      <c r="M10" s="452"/>
      <c r="N10" s="246"/>
    </row>
    <row r="11" spans="1:14" hidden="1" x14ac:dyDescent="0.25">
      <c r="A11" s="246"/>
      <c r="B11" s="440"/>
      <c r="C11" s="441"/>
      <c r="D11" s="294" t="str">
        <f>_xlfn.CONCAT("R",MID(D12,2,8),"DA")</f>
        <v>RDA</v>
      </c>
      <c r="E11" s="295"/>
      <c r="F11" s="295"/>
      <c r="G11" s="296"/>
      <c r="H11" s="293"/>
      <c r="I11" s="297"/>
      <c r="J11" s="298"/>
      <c r="K11" s="298"/>
      <c r="L11" s="298"/>
      <c r="M11" s="299"/>
      <c r="N11" s="246"/>
    </row>
    <row r="12" spans="1:14" x14ac:dyDescent="0.25">
      <c r="A12" s="246"/>
      <c r="B12" s="431" t="s">
        <v>437</v>
      </c>
      <c r="C12" s="439"/>
      <c r="D12" s="453"/>
      <c r="E12" s="454"/>
      <c r="F12" s="454"/>
      <c r="G12" s="455"/>
      <c r="H12" s="431" t="s">
        <v>438</v>
      </c>
      <c r="I12" s="432"/>
      <c r="J12" s="454"/>
      <c r="K12" s="454"/>
      <c r="L12" s="454"/>
      <c r="M12" s="455"/>
      <c r="N12" s="246"/>
    </row>
    <row r="13" spans="1:14" x14ac:dyDescent="0.25">
      <c r="A13" s="246"/>
      <c r="B13" s="433" t="s">
        <v>464</v>
      </c>
      <c r="C13" s="434"/>
      <c r="D13" s="435" t="s">
        <v>511</v>
      </c>
      <c r="E13" s="436"/>
      <c r="F13" s="436"/>
      <c r="G13" s="437"/>
      <c r="H13" s="433" t="s">
        <v>439</v>
      </c>
      <c r="I13" s="438"/>
      <c r="J13" s="444">
        <f ca="1">TODAY()</f>
        <v>46080</v>
      </c>
      <c r="K13" s="444"/>
      <c r="L13" s="444"/>
      <c r="M13" s="445"/>
      <c r="N13" s="246"/>
    </row>
    <row r="14" spans="1:14" ht="7.4" customHeight="1" x14ac:dyDescent="0.25">
      <c r="A14" s="246"/>
      <c r="B14" s="247"/>
      <c r="C14" s="247"/>
      <c r="D14" s="247"/>
      <c r="E14" s="247"/>
      <c r="F14" s="247"/>
      <c r="G14" s="247"/>
      <c r="H14" s="247"/>
      <c r="I14" s="247"/>
      <c r="J14" s="247"/>
      <c r="K14" s="247"/>
      <c r="L14" s="247"/>
      <c r="M14" s="247"/>
      <c r="N14" s="246"/>
    </row>
    <row r="15" spans="1:14" x14ac:dyDescent="0.25">
      <c r="A15" s="246"/>
      <c r="B15" s="443" t="str">
        <f>IF(RIGHT(D12,2)="RA","**REVERSE AIRFLOW SELECTED**","")</f>
        <v/>
      </c>
      <c r="C15" s="443"/>
      <c r="D15" s="443"/>
      <c r="E15" s="443"/>
      <c r="F15" s="443"/>
      <c r="G15" s="443"/>
      <c r="H15" s="443"/>
      <c r="I15" s="443"/>
      <c r="J15" s="443"/>
      <c r="K15" s="443"/>
      <c r="L15" s="443"/>
      <c r="M15" s="443"/>
      <c r="N15" s="246"/>
    </row>
    <row r="16" spans="1:14" x14ac:dyDescent="0.25">
      <c r="A16" s="246"/>
      <c r="C16" s="247"/>
      <c r="D16" s="247"/>
      <c r="E16" s="247"/>
      <c r="F16" s="247"/>
      <c r="G16" s="247"/>
      <c r="H16" s="247"/>
      <c r="I16" s="247"/>
      <c r="J16" s="247"/>
      <c r="K16" s="247"/>
      <c r="L16" s="247"/>
      <c r="M16" s="247"/>
      <c r="N16" s="246"/>
    </row>
    <row r="17" spans="1:23" x14ac:dyDescent="0.25">
      <c r="A17" s="246"/>
      <c r="B17" s="247"/>
      <c r="C17" s="247"/>
      <c r="D17" s="247"/>
      <c r="E17" s="247"/>
      <c r="F17" s="247"/>
      <c r="G17" s="247"/>
      <c r="H17" s="247"/>
      <c r="I17" s="247"/>
      <c r="J17" s="247"/>
      <c r="K17" s="247"/>
      <c r="L17" s="247"/>
      <c r="M17" s="247"/>
      <c r="N17" s="246"/>
    </row>
    <row r="18" spans="1:23" x14ac:dyDescent="0.25">
      <c r="A18" s="246"/>
      <c r="B18" s="247"/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6"/>
    </row>
    <row r="19" spans="1:23" x14ac:dyDescent="0.25">
      <c r="A19" s="246"/>
      <c r="B19" s="247"/>
      <c r="C19" s="247"/>
      <c r="D19" s="247"/>
      <c r="E19" s="247"/>
      <c r="F19" s="247"/>
      <c r="G19" s="247"/>
      <c r="H19" s="247"/>
      <c r="I19" s="247"/>
      <c r="J19" s="247"/>
      <c r="K19" s="247"/>
      <c r="L19" s="247"/>
      <c r="M19" s="247"/>
      <c r="N19" s="246"/>
    </row>
    <row r="20" spans="1:23" x14ac:dyDescent="0.25">
      <c r="A20" s="246"/>
      <c r="B20" s="247"/>
      <c r="C20" s="247"/>
      <c r="D20" s="247"/>
      <c r="E20" s="247"/>
      <c r="F20" s="247"/>
      <c r="G20" s="247"/>
      <c r="H20" s="247"/>
      <c r="I20" s="247"/>
      <c r="J20" s="247"/>
      <c r="K20" s="247"/>
      <c r="L20" s="247"/>
      <c r="M20" s="247"/>
      <c r="N20" s="246"/>
    </row>
    <row r="21" spans="1:23" x14ac:dyDescent="0.25">
      <c r="A21" s="246"/>
      <c r="B21" s="247"/>
      <c r="C21" s="247"/>
      <c r="D21" s="247"/>
      <c r="E21" s="247"/>
      <c r="F21" s="247"/>
      <c r="G21" s="247"/>
      <c r="H21" s="247"/>
      <c r="I21" s="247"/>
      <c r="J21" s="247"/>
      <c r="K21" s="247"/>
      <c r="L21" s="247"/>
      <c r="M21" s="247"/>
      <c r="N21" s="246"/>
      <c r="U21" s="389"/>
      <c r="V21" s="390"/>
      <c r="W21" s="391"/>
    </row>
    <row r="22" spans="1:23" x14ac:dyDescent="0.25">
      <c r="A22" s="246"/>
      <c r="B22" s="247"/>
      <c r="C22" s="247"/>
      <c r="D22" s="247"/>
      <c r="E22" s="247"/>
      <c r="F22" s="247"/>
      <c r="G22" s="247"/>
      <c r="H22" s="247"/>
      <c r="I22" s="247"/>
      <c r="J22" s="247"/>
      <c r="K22" s="247"/>
      <c r="L22" s="247"/>
      <c r="M22" s="247"/>
      <c r="N22" s="246"/>
    </row>
    <row r="23" spans="1:23" x14ac:dyDescent="0.25">
      <c r="A23" s="246"/>
      <c r="B23" s="247"/>
      <c r="C23" s="247"/>
      <c r="D23" s="247"/>
      <c r="E23" s="247"/>
      <c r="F23" s="247"/>
      <c r="G23" s="247"/>
      <c r="H23" s="247"/>
      <c r="I23" s="247"/>
      <c r="J23" s="247"/>
      <c r="K23" s="247"/>
      <c r="L23" s="247"/>
      <c r="M23" s="247"/>
      <c r="N23" s="246"/>
    </row>
    <row r="24" spans="1:23" x14ac:dyDescent="0.25">
      <c r="A24" s="246"/>
      <c r="B24" s="247"/>
      <c r="C24" s="247"/>
      <c r="D24" s="247"/>
      <c r="E24" s="247"/>
      <c r="F24" s="247"/>
      <c r="G24" s="247"/>
      <c r="H24" s="247"/>
      <c r="I24" s="247"/>
      <c r="J24" s="247"/>
      <c r="K24" s="247"/>
      <c r="L24" s="247"/>
      <c r="M24" s="247"/>
      <c r="N24" s="246"/>
    </row>
    <row r="25" spans="1:23" x14ac:dyDescent="0.25">
      <c r="A25" s="246"/>
      <c r="B25" s="442" t="str" cm="1">
        <f t="array" ref="B25">IFERROR(_xlfn.IFS(_xlfn.XLOOKUP(D11,'Application Electrical AIR '!A7:A18,'Application Electrical AIR '!F7:F18,,0)=1,Dimensionals!Q12,_xlfn.XLOOKUP(D11,'Application Electrical AIR '!A7:A18,'Application Electrical AIR '!F7:F18,,0)=2,Dimensionals!Q13,_xlfn.XLOOKUP(D11,'Application Electrical AIR '!A7:A18,'Application Electrical AIR '!F7:F18,,0)=3,Dimensionals!Q14,_xlfn.XLOOKUP(D11,'Application Electrical AIR '!A7:A18,'Application Electrical AIR '!F7:F18,,0)=4,Dimensionals!Q15,_xlfn.XLOOKUP(D11,'Application Electrical AIR '!A7:A18,'Application Electrical AIR '!F7:F18,,0)=5,Dimensionals!Q16,_xlfn.XLOOKUP(D11,'Application Electrical AIR '!A7:A18,'Application Electrical AIR '!F7:F18,,0)=6,Dimensionals!Q17)," ")</f>
        <v xml:space="preserve"> </v>
      </c>
      <c r="C25" s="442"/>
      <c r="D25" s="442"/>
      <c r="E25" s="442"/>
      <c r="F25" s="442"/>
      <c r="G25" s="442"/>
      <c r="H25" s="442"/>
      <c r="I25" s="442"/>
      <c r="J25" s="442"/>
      <c r="K25" s="442"/>
      <c r="L25" s="442"/>
      <c r="M25" s="442"/>
      <c r="N25" s="246"/>
    </row>
    <row r="26" spans="1:23" x14ac:dyDescent="0.25">
      <c r="A26" s="246"/>
      <c r="B26" s="442"/>
      <c r="C26" s="442"/>
      <c r="D26" s="442"/>
      <c r="E26" s="442"/>
      <c r="F26" s="442"/>
      <c r="G26" s="442"/>
      <c r="H26" s="442"/>
      <c r="I26" s="442"/>
      <c r="J26" s="442"/>
      <c r="K26" s="442"/>
      <c r="L26" s="442"/>
      <c r="M26" s="442"/>
      <c r="N26" s="246"/>
    </row>
    <row r="27" spans="1:23" x14ac:dyDescent="0.25">
      <c r="A27" s="246"/>
      <c r="B27" s="442"/>
      <c r="C27" s="442"/>
      <c r="D27" s="442"/>
      <c r="E27" s="442"/>
      <c r="F27" s="442"/>
      <c r="G27" s="442"/>
      <c r="H27" s="442"/>
      <c r="I27" s="442"/>
      <c r="J27" s="442"/>
      <c r="K27" s="442"/>
      <c r="L27" s="442"/>
      <c r="M27" s="442"/>
      <c r="N27" s="246"/>
    </row>
    <row r="28" spans="1:23" x14ac:dyDescent="0.25">
      <c r="A28" s="246"/>
      <c r="B28" s="442"/>
      <c r="C28" s="442"/>
      <c r="D28" s="442"/>
      <c r="E28" s="442"/>
      <c r="F28" s="442"/>
      <c r="G28" s="442"/>
      <c r="H28" s="442"/>
      <c r="I28" s="442"/>
      <c r="J28" s="442"/>
      <c r="K28" s="442"/>
      <c r="L28" s="442"/>
      <c r="M28" s="442"/>
      <c r="N28" s="246"/>
    </row>
    <row r="29" spans="1:23" x14ac:dyDescent="0.25">
      <c r="A29" s="246"/>
      <c r="B29" s="442"/>
      <c r="C29" s="442"/>
      <c r="D29" s="442"/>
      <c r="E29" s="442"/>
      <c r="F29" s="442"/>
      <c r="G29" s="442"/>
      <c r="H29" s="442"/>
      <c r="I29" s="442"/>
      <c r="J29" s="442"/>
      <c r="K29" s="442"/>
      <c r="L29" s="442"/>
      <c r="M29" s="442"/>
      <c r="N29" s="246"/>
    </row>
    <row r="30" spans="1:23" x14ac:dyDescent="0.25">
      <c r="A30" s="246"/>
      <c r="B30" s="442"/>
      <c r="C30" s="442"/>
      <c r="D30" s="442"/>
      <c r="E30" s="442"/>
      <c r="F30" s="442"/>
      <c r="G30" s="442"/>
      <c r="H30" s="442"/>
      <c r="I30" s="442"/>
      <c r="J30" s="442"/>
      <c r="K30" s="442"/>
      <c r="L30" s="442"/>
      <c r="M30" s="442"/>
      <c r="N30" s="246"/>
    </row>
    <row r="31" spans="1:23" x14ac:dyDescent="0.25">
      <c r="A31" s="246"/>
      <c r="B31" s="442"/>
      <c r="C31" s="442"/>
      <c r="D31" s="442"/>
      <c r="E31" s="442"/>
      <c r="F31" s="442"/>
      <c r="G31" s="442"/>
      <c r="H31" s="442"/>
      <c r="I31" s="442"/>
      <c r="J31" s="442"/>
      <c r="K31" s="442"/>
      <c r="L31" s="442"/>
      <c r="M31" s="442"/>
      <c r="N31" s="246"/>
    </row>
    <row r="32" spans="1:23" ht="6.65" customHeight="1" x14ac:dyDescent="0.25">
      <c r="A32" s="246"/>
      <c r="B32" s="247"/>
      <c r="C32" s="247"/>
      <c r="D32" s="247"/>
      <c r="E32" s="247"/>
      <c r="F32" s="247"/>
      <c r="G32" s="247"/>
      <c r="H32" s="249"/>
      <c r="I32" s="249"/>
      <c r="J32" s="249"/>
      <c r="K32" s="249"/>
      <c r="L32" s="249"/>
      <c r="M32" s="247"/>
      <c r="N32" s="246"/>
    </row>
    <row r="33" spans="1:14" x14ac:dyDescent="0.25">
      <c r="A33" s="246"/>
      <c r="B33" s="252"/>
      <c r="C33" s="400" t="str">
        <f>IF(LEFT(D12,5)="RAS6A","CAPACITY (BTUH) @ 25 SST/10 TD","CAPACITY (BTUH) @ -10 SST/10 TD")</f>
        <v>CAPACITY (BTUH) @ -10 SST/10 TD</v>
      </c>
      <c r="D33" s="401"/>
      <c r="E33" s="402"/>
      <c r="F33" s="253"/>
      <c r="G33" s="246"/>
      <c r="H33" s="253"/>
      <c r="I33" s="253"/>
      <c r="J33" s="253"/>
      <c r="K33" s="253"/>
      <c r="L33" s="253"/>
      <c r="M33" s="247"/>
      <c r="N33" s="246"/>
    </row>
    <row r="34" spans="1:14" x14ac:dyDescent="0.25">
      <c r="A34" s="246"/>
      <c r="B34" s="252"/>
      <c r="C34" s="427" t="s">
        <v>460</v>
      </c>
      <c r="D34" s="428"/>
      <c r="E34" s="429"/>
      <c r="F34" s="254"/>
      <c r="G34" s="246"/>
      <c r="H34" s="430" t="s">
        <v>440</v>
      </c>
      <c r="I34" s="430"/>
      <c r="J34" s="256"/>
      <c r="K34" s="257"/>
      <c r="L34" s="252"/>
      <c r="M34" s="247"/>
      <c r="N34" s="246"/>
    </row>
    <row r="35" spans="1:14" ht="13.75" customHeight="1" x14ac:dyDescent="0.25">
      <c r="A35" s="246"/>
      <c r="B35" s="258"/>
      <c r="C35" s="405" t="s">
        <v>441</v>
      </c>
      <c r="D35" s="405"/>
      <c r="E35" s="259" t="s">
        <v>442</v>
      </c>
      <c r="F35" s="257"/>
      <c r="G35" s="246"/>
      <c r="H35" s="260" t="s">
        <v>2</v>
      </c>
      <c r="I35" s="261" t="s">
        <v>15</v>
      </c>
      <c r="J35" s="256"/>
      <c r="K35" s="262"/>
      <c r="L35" s="262"/>
      <c r="M35" s="247"/>
      <c r="N35" s="246"/>
    </row>
    <row r="36" spans="1:14" ht="13.75" customHeight="1" x14ac:dyDescent="0.25">
      <c r="A36" s="246"/>
      <c r="B36" s="258"/>
      <c r="C36" s="403" t="str">
        <f>IF(D12=0," ",D12)</f>
        <v xml:space="preserve"> </v>
      </c>
      <c r="D36" s="403"/>
      <c r="E36" s="263" t="str">
        <f>+IFERROR(IF(LEFT(D11,5)="RAS6A",_xlfn.XLOOKUP(_xlfn.CONCAT(LEFT(D11,9),"DA"),'Application Electrical AIR '!$A$7:$A$12,'Application Electrical AIR '!$B$7:$B$12,,0),_xlfn.XLOOKUP(_xlfn.CONCAT(LEFT(D11,9),"DA"),'Application Electrical AIR '!A7:A18,'Application Electrical AIR '!$B$7:$B$18,,0))," ")</f>
        <v xml:space="preserve"> </v>
      </c>
      <c r="F36" s="264"/>
      <c r="G36" s="246"/>
      <c r="H36" s="274" t="str">
        <f>IFERROR(_xlfn.XLOOKUP(_xlfn.CONCAT(LEFT($D$11,8),"DA"),Specifications!$A$6:$A$29,Specifications!L$6:L$29,,0)," ")</f>
        <v xml:space="preserve"> </v>
      </c>
      <c r="I36" s="274" t="str">
        <f>IFERROR(_xlfn.XLOOKUP(_xlfn.CONCAT(LEFT($D$11,8),"DA"),Specifications!$A$6:$A$29,Specifications!I$6:I$29,,0)," ")</f>
        <v xml:space="preserve"> </v>
      </c>
      <c r="J36" s="266"/>
      <c r="K36" s="249"/>
      <c r="L36" s="267"/>
      <c r="M36" s="247"/>
      <c r="N36" s="246"/>
    </row>
    <row r="37" spans="1:14" ht="7.4" customHeight="1" x14ac:dyDescent="0.25">
      <c r="A37" s="246"/>
      <c r="B37" s="247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6"/>
    </row>
    <row r="38" spans="1:14" x14ac:dyDescent="0.25">
      <c r="A38" s="246"/>
      <c r="C38" s="406" t="s">
        <v>443</v>
      </c>
      <c r="D38" s="407"/>
      <c r="E38" s="407"/>
      <c r="F38" s="407"/>
      <c r="G38" s="407"/>
      <c r="H38" s="408"/>
      <c r="I38" s="270"/>
      <c r="J38" s="270"/>
      <c r="K38" s="270"/>
      <c r="L38" s="252"/>
      <c r="M38" s="252"/>
      <c r="N38" s="246"/>
    </row>
    <row r="39" spans="1:14" x14ac:dyDescent="0.25">
      <c r="A39" s="246"/>
      <c r="B39" s="246"/>
      <c r="C39" s="409" t="s">
        <v>444</v>
      </c>
      <c r="D39" s="410"/>
      <c r="E39" s="423" t="s">
        <v>445</v>
      </c>
      <c r="F39" s="424"/>
      <c r="G39" s="271" t="s">
        <v>446</v>
      </c>
      <c r="H39" s="269" t="s">
        <v>447</v>
      </c>
      <c r="I39" s="252"/>
      <c r="J39" s="252"/>
      <c r="K39" s="272"/>
      <c r="L39" s="246"/>
      <c r="M39" s="246"/>
      <c r="N39" s="246"/>
    </row>
    <row r="40" spans="1:14" x14ac:dyDescent="0.25">
      <c r="A40" s="246"/>
      <c r="B40" s="246"/>
      <c r="C40" s="425" t="s">
        <v>408</v>
      </c>
      <c r="D40" s="426"/>
      <c r="E40" s="268" t="s">
        <v>193</v>
      </c>
      <c r="F40" s="273" t="s">
        <v>194</v>
      </c>
      <c r="G40" s="292" t="s">
        <v>448</v>
      </c>
      <c r="H40" s="261" t="s">
        <v>449</v>
      </c>
      <c r="I40" s="252"/>
      <c r="J40" s="252"/>
      <c r="K40" s="252"/>
      <c r="L40" s="246"/>
      <c r="M40" s="246"/>
      <c r="N40" s="246"/>
    </row>
    <row r="41" spans="1:14" x14ac:dyDescent="0.25">
      <c r="A41" s="246"/>
      <c r="B41" s="246"/>
      <c r="C41" s="403" t="str">
        <f>+IF(D12=0,"",D12)</f>
        <v/>
      </c>
      <c r="D41" s="403"/>
      <c r="E41" s="274" t="str">
        <f>IFERROR(_xlfn.XLOOKUP(_xlfn.CONCAT(LEFT($D$11,8),"DA"),Specifications!$A$6:$A$29,Specifications!F$6:F$29,,0),"")</f>
        <v/>
      </c>
      <c r="F41" s="274" t="str">
        <f>IFERROR(_xlfn.XLOOKUP(_xlfn.CONCAT(LEFT($D$11,8),"DA"),Specifications!$A$6:$A$29,Specifications!G$6:G$29,,0),"")</f>
        <v/>
      </c>
      <c r="G41" s="274" t="str">
        <f>IFERROR(_xlfn.XLOOKUP(_xlfn.CONCAT(LEFT($D$11,8),"DA"),Specifications!$A$6:$A$29,Specifications!M$6:M$29,,0),"")</f>
        <v/>
      </c>
      <c r="H41" s="274" t="str">
        <f>IFERROR(_xlfn.XLOOKUP(_xlfn.CONCAT(LEFT($D$11,8),"DA"),Specifications!$A$6:$A$29,Specifications!N$6:N$29,,0),"")</f>
        <v/>
      </c>
      <c r="I41" s="267"/>
      <c r="J41" s="267"/>
      <c r="K41" s="267"/>
      <c r="L41" s="246"/>
      <c r="M41" s="246"/>
      <c r="N41" s="246"/>
    </row>
    <row r="42" spans="1:14" ht="7.4" customHeight="1" x14ac:dyDescent="0.25">
      <c r="A42" s="246"/>
      <c r="B42" s="247"/>
      <c r="C42" s="247"/>
      <c r="D42" s="247"/>
      <c r="E42" s="247"/>
      <c r="F42" s="247"/>
      <c r="G42" s="247"/>
      <c r="H42" s="247"/>
      <c r="I42" s="247"/>
      <c r="J42" s="247"/>
      <c r="K42" s="247"/>
      <c r="L42" s="247"/>
      <c r="M42" s="247"/>
      <c r="N42" s="246"/>
    </row>
    <row r="43" spans="1:14" ht="15" customHeight="1" x14ac:dyDescent="0.25">
      <c r="A43" s="246"/>
      <c r="B43" s="246"/>
      <c r="C43" s="404" t="s">
        <v>450</v>
      </c>
      <c r="D43" s="404"/>
      <c r="E43" s="404"/>
      <c r="F43" s="404"/>
      <c r="G43" s="404"/>
      <c r="H43" s="404"/>
      <c r="I43" s="404"/>
      <c r="J43" s="404"/>
      <c r="K43" s="404"/>
      <c r="L43" s="404"/>
      <c r="M43" s="272"/>
      <c r="N43" s="246"/>
    </row>
    <row r="44" spans="1:14" ht="15" customHeight="1" x14ac:dyDescent="0.25">
      <c r="A44" s="246"/>
      <c r="B44" s="392" t="s">
        <v>152</v>
      </c>
      <c r="C44" s="394" t="s">
        <v>451</v>
      </c>
      <c r="D44" s="394" t="s">
        <v>452</v>
      </c>
      <c r="E44" s="396" t="s">
        <v>453</v>
      </c>
      <c r="F44" s="276" t="s">
        <v>454</v>
      </c>
      <c r="G44" s="392" t="s">
        <v>455</v>
      </c>
      <c r="H44" s="394" t="s">
        <v>156</v>
      </c>
      <c r="I44" s="398" t="s">
        <v>157</v>
      </c>
      <c r="J44" s="277" t="s">
        <v>451</v>
      </c>
      <c r="K44" s="389" t="s">
        <v>463</v>
      </c>
      <c r="L44" s="391"/>
      <c r="M44" s="252"/>
      <c r="N44" s="246"/>
    </row>
    <row r="45" spans="1:14" ht="13" x14ac:dyDescent="0.3">
      <c r="A45" s="246"/>
      <c r="B45" s="393"/>
      <c r="C45" s="395"/>
      <c r="D45" s="395"/>
      <c r="E45" s="397"/>
      <c r="F45" s="278" t="s">
        <v>456</v>
      </c>
      <c r="G45" s="393"/>
      <c r="H45" s="395"/>
      <c r="I45" s="399"/>
      <c r="J45" s="279" t="s">
        <v>457</v>
      </c>
      <c r="K45" s="290" t="s">
        <v>164</v>
      </c>
      <c r="L45" s="255" t="s">
        <v>165</v>
      </c>
      <c r="M45" s="252"/>
      <c r="N45" s="246"/>
    </row>
    <row r="46" spans="1:14" x14ac:dyDescent="0.25">
      <c r="A46" s="246"/>
      <c r="B46" s="265" t="str">
        <f>+IFERROR(_xlfn.XLOOKUP(_xlfn.CONCAT(LEFT(D11,9),"DA"),'Application Electrical AIR '!$A$7:$A$18,'Application Electrical AIR '!$E$7:$E$18),"")</f>
        <v/>
      </c>
      <c r="C46" s="265" t="str">
        <f>+IF(MID(D11,9,1)="A",115,"208-230")</f>
        <v>208-230</v>
      </c>
      <c r="D46" s="280">
        <v>1</v>
      </c>
      <c r="E46" s="281">
        <v>60</v>
      </c>
      <c r="F46" s="275" t="str">
        <f>IFERROR(G46/B46,"")</f>
        <v/>
      </c>
      <c r="G46" s="282" t="str">
        <f>IFERROR(IF(MID(D11,9,1)="A",B46*0.6,B46*0.3),"")</f>
        <v/>
      </c>
      <c r="H46" s="275" t="str">
        <f>IF(AND(LEFT($D$11,5)="RAS6E",$B$46&gt;3,D13="Yes"),_xlfn.XLOOKUP(_xlfn.CONCAT(LEFT($D$11,9),"DA"),'Application Electrical AIR '!$A$7:$A$18,'Application Electrical AIR '!$O$7:$O$18,,0),"15.0")</f>
        <v>15.0</v>
      </c>
      <c r="I46" s="275" t="str">
        <f>IF(AND(LEFT($D$11,5)="RAS6E",$B$46&gt;3,D13="Yes"),_xlfn.XLOOKUP(_xlfn.CONCAT(LEFT($D$11,9),"DA"),'Application Electrical AIR '!$A$7:$A$18,'Application Electrical AIR '!$P$7:$P$18,,0),"20.0")</f>
        <v>20.0</v>
      </c>
      <c r="J46" s="283" t="s">
        <v>2</v>
      </c>
      <c r="K46" s="291" t="str">
        <f>IF(LEFT($D$11,5)="RAS6E",_xlfn.XLOOKUP(_xlfn.CONCAT(LEFT($D$11,9),"DA"),'Application Electrical AIR '!$A$7:$A$18,'Application Electrical AIR '!$Q$7:$Q$18,,0)," ")</f>
        <v xml:space="preserve"> </v>
      </c>
      <c r="L46" s="291" t="str">
        <f>IF(LEFT($D$11,5)="RAS6E",_xlfn.XLOOKUP(_xlfn.CONCAT(LEFT($D$11,9),"DA"),'Application Electrical AIR '!$A$7:$A$18,'Application Electrical AIR '!$R$7:$R$18,,0)," ")</f>
        <v xml:space="preserve"> </v>
      </c>
      <c r="M46" s="267"/>
      <c r="N46" s="246"/>
    </row>
    <row r="47" spans="1:14" ht="7.4" customHeight="1" x14ac:dyDescent="0.25">
      <c r="A47" s="246"/>
      <c r="B47" s="247"/>
      <c r="C47" s="247"/>
      <c r="D47" s="247"/>
      <c r="E47" s="247"/>
      <c r="F47" s="247"/>
      <c r="G47" s="247"/>
      <c r="H47" s="247"/>
      <c r="I47" s="247"/>
      <c r="J47" s="247"/>
      <c r="K47" s="247"/>
      <c r="L47" s="247"/>
      <c r="M47" s="247"/>
      <c r="N47" s="246"/>
    </row>
    <row r="48" spans="1:14" s="286" customFormat="1" ht="13.75" customHeight="1" x14ac:dyDescent="0.35">
      <c r="A48" s="284"/>
      <c r="B48" s="394" t="s">
        <v>458</v>
      </c>
      <c r="C48" s="412"/>
      <c r="D48" s="413"/>
      <c r="E48" s="413"/>
      <c r="F48" s="413"/>
      <c r="G48" s="413"/>
      <c r="H48" s="413"/>
      <c r="I48" s="413"/>
      <c r="J48" s="413"/>
      <c r="K48" s="413"/>
      <c r="L48" s="414"/>
      <c r="M48" s="285"/>
      <c r="N48" s="284"/>
    </row>
    <row r="49" spans="1:14" s="286" customFormat="1" ht="13.75" customHeight="1" x14ac:dyDescent="0.35">
      <c r="A49" s="284"/>
      <c r="B49" s="395"/>
      <c r="C49" s="412"/>
      <c r="D49" s="413"/>
      <c r="E49" s="413"/>
      <c r="F49" s="413"/>
      <c r="G49" s="413"/>
      <c r="H49" s="413"/>
      <c r="I49" s="413"/>
      <c r="J49" s="413"/>
      <c r="K49" s="413"/>
      <c r="L49" s="414"/>
      <c r="M49" s="285"/>
      <c r="N49" s="284"/>
    </row>
    <row r="50" spans="1:14" s="286" customFormat="1" ht="7.4" customHeight="1" x14ac:dyDescent="0.35">
      <c r="A50" s="284"/>
      <c r="B50" s="285"/>
      <c r="C50" s="285"/>
      <c r="D50" s="285"/>
      <c r="E50" s="285"/>
      <c r="F50" s="285"/>
      <c r="G50" s="285"/>
      <c r="H50" s="285"/>
      <c r="I50" s="285"/>
      <c r="J50" s="285"/>
      <c r="K50" s="285"/>
      <c r="L50" s="285"/>
      <c r="M50" s="285"/>
      <c r="N50" s="284"/>
    </row>
    <row r="51" spans="1:14" x14ac:dyDescent="0.25">
      <c r="A51" s="246"/>
      <c r="B51" s="415" t="s">
        <v>459</v>
      </c>
      <c r="C51" s="416"/>
      <c r="D51" s="417"/>
      <c r="E51" s="418"/>
      <c r="F51" s="418"/>
      <c r="G51" s="418"/>
      <c r="H51" s="418"/>
      <c r="I51" s="418"/>
      <c r="J51" s="418"/>
      <c r="K51" s="418"/>
      <c r="L51" s="419"/>
      <c r="M51" s="287"/>
      <c r="N51" s="246"/>
    </row>
    <row r="52" spans="1:14" x14ac:dyDescent="0.25">
      <c r="A52" s="246"/>
      <c r="B52" s="420"/>
      <c r="C52" s="421"/>
      <c r="D52" s="421"/>
      <c r="E52" s="421"/>
      <c r="F52" s="421"/>
      <c r="G52" s="421"/>
      <c r="H52" s="421"/>
      <c r="I52" s="421"/>
      <c r="J52" s="421"/>
      <c r="K52" s="421"/>
      <c r="L52" s="422"/>
      <c r="M52" s="287"/>
      <c r="N52" s="246"/>
    </row>
    <row r="53" spans="1:14" ht="5.5" customHeight="1" x14ac:dyDescent="0.3">
      <c r="A53" s="246"/>
      <c r="B53" s="246"/>
      <c r="C53" s="288"/>
      <c r="D53" s="246"/>
      <c r="E53" s="246"/>
      <c r="F53" s="246"/>
      <c r="G53" s="246"/>
      <c r="H53" s="246"/>
      <c r="I53" s="246"/>
      <c r="J53" s="246"/>
      <c r="K53" s="246"/>
      <c r="L53" s="246"/>
      <c r="M53" s="246"/>
      <c r="N53" s="246"/>
    </row>
    <row r="54" spans="1:14" ht="5.5" customHeight="1" x14ac:dyDescent="0.3">
      <c r="A54" s="246"/>
      <c r="B54" s="246"/>
      <c r="C54" s="288"/>
      <c r="D54" s="246"/>
      <c r="E54" s="246"/>
      <c r="F54" s="246"/>
      <c r="G54" s="246"/>
      <c r="H54" s="246"/>
      <c r="I54" s="246"/>
      <c r="J54" s="246"/>
      <c r="K54" s="246"/>
      <c r="L54" s="246"/>
      <c r="M54" s="246"/>
      <c r="N54" s="246"/>
    </row>
    <row r="55" spans="1:14" ht="6" hidden="1" customHeight="1" x14ac:dyDescent="0.3">
      <c r="A55" s="246"/>
      <c r="B55" s="246"/>
      <c r="C55" s="288"/>
      <c r="D55" s="246"/>
      <c r="E55" s="246"/>
      <c r="F55" s="246"/>
      <c r="G55" s="246"/>
      <c r="H55" s="246"/>
      <c r="I55" s="246"/>
      <c r="J55" s="246"/>
      <c r="K55" s="246"/>
      <c r="L55" s="246"/>
      <c r="M55" s="246"/>
      <c r="N55" s="246"/>
    </row>
    <row r="56" spans="1:14" ht="5.15" customHeight="1" x14ac:dyDescent="0.25">
      <c r="A56" s="246"/>
      <c r="B56" s="246"/>
      <c r="C56" s="246"/>
      <c r="D56" s="246"/>
      <c r="E56" s="246"/>
      <c r="F56" s="246"/>
      <c r="G56" s="246"/>
      <c r="H56" s="246"/>
      <c r="I56" s="246"/>
      <c r="J56" s="246"/>
      <c r="K56" s="246"/>
      <c r="L56" s="246"/>
      <c r="M56" s="246"/>
      <c r="N56" s="246"/>
    </row>
    <row r="57" spans="1:14" ht="2.5" customHeight="1" x14ac:dyDescent="0.25">
      <c r="A57" s="246"/>
      <c r="B57" s="246"/>
      <c r="C57" s="246"/>
      <c r="D57" s="246"/>
      <c r="E57" s="246"/>
      <c r="F57" s="246"/>
      <c r="G57" s="246"/>
      <c r="H57" s="246"/>
      <c r="I57" s="246"/>
      <c r="J57" s="246"/>
      <c r="K57" s="246"/>
      <c r="L57" s="246"/>
      <c r="M57" s="246"/>
      <c r="N57" s="246"/>
    </row>
    <row r="58" spans="1:14" x14ac:dyDescent="0.25">
      <c r="A58" s="246"/>
      <c r="B58" s="246"/>
      <c r="C58" s="246"/>
      <c r="D58" s="246"/>
      <c r="E58" s="246"/>
      <c r="F58" s="246"/>
      <c r="G58" s="246"/>
      <c r="H58" s="246"/>
      <c r="I58" s="246"/>
      <c r="J58" s="246"/>
      <c r="K58" s="411"/>
      <c r="L58" s="411"/>
      <c r="M58" s="411"/>
      <c r="N58" s="411"/>
    </row>
  </sheetData>
  <sheetProtection algorithmName="SHA-512" hashValue="ZqMZD5iSXF0she+l19OOppG9Nzuj17icYSerQXSyHVCCzEyaEcFQngaLzARcId2Z9IcsPmFSwlASBWSmfWUbAg==" saltValue="sTRUW/pkMzlXscvEZLlWbA==" spinCount="100000" sheet="1" objects="1" scenarios="1"/>
  <protectedRanges>
    <protectedRange sqref="B52:M52" name="Range5"/>
    <protectedRange sqref="D51" name="Range4"/>
    <protectedRange sqref="J8:M12" name="Range3"/>
    <protectedRange sqref="D9:G13" name="Range2"/>
    <protectedRange sqref="J5:J6" name="Range1"/>
    <protectedRange sqref="D8:G8" name="Range2_4"/>
  </protectedRanges>
  <mergeCells count="61">
    <mergeCell ref="B2:D6"/>
    <mergeCell ref="E2:I2"/>
    <mergeCell ref="J2:M2"/>
    <mergeCell ref="E3:I3"/>
    <mergeCell ref="J3:M3"/>
    <mergeCell ref="E4:I4"/>
    <mergeCell ref="J4:M4"/>
    <mergeCell ref="E5:I5"/>
    <mergeCell ref="K5:M5"/>
    <mergeCell ref="E6:I6"/>
    <mergeCell ref="K6:M6"/>
    <mergeCell ref="B9:C9"/>
    <mergeCell ref="D9:G9"/>
    <mergeCell ref="H9:I9"/>
    <mergeCell ref="J9:M9"/>
    <mergeCell ref="B8:C8"/>
    <mergeCell ref="D8:G8"/>
    <mergeCell ref="H8:I8"/>
    <mergeCell ref="J8:M8"/>
    <mergeCell ref="J10:M10"/>
    <mergeCell ref="D12:G12"/>
    <mergeCell ref="H12:I12"/>
    <mergeCell ref="J12:M12"/>
    <mergeCell ref="D10:G10"/>
    <mergeCell ref="E39:F39"/>
    <mergeCell ref="C40:D40"/>
    <mergeCell ref="C34:E34"/>
    <mergeCell ref="H34:I34"/>
    <mergeCell ref="H10:I10"/>
    <mergeCell ref="B13:C13"/>
    <mergeCell ref="D13:G13"/>
    <mergeCell ref="H13:I13"/>
    <mergeCell ref="B12:C12"/>
    <mergeCell ref="B11:C11"/>
    <mergeCell ref="B10:C10"/>
    <mergeCell ref="B25:M31"/>
    <mergeCell ref="B15:M15"/>
    <mergeCell ref="J13:M13"/>
    <mergeCell ref="K58:N58"/>
    <mergeCell ref="B48:B49"/>
    <mergeCell ref="C48:L48"/>
    <mergeCell ref="C49:L49"/>
    <mergeCell ref="B51:C51"/>
    <mergeCell ref="D51:L51"/>
    <mergeCell ref="B52:L52"/>
    <mergeCell ref="U21:W21"/>
    <mergeCell ref="B44:B45"/>
    <mergeCell ref="C44:C45"/>
    <mergeCell ref="D44:D45"/>
    <mergeCell ref="E44:E45"/>
    <mergeCell ref="K44:L44"/>
    <mergeCell ref="H44:H45"/>
    <mergeCell ref="I44:I45"/>
    <mergeCell ref="G44:G45"/>
    <mergeCell ref="C33:E33"/>
    <mergeCell ref="C41:D41"/>
    <mergeCell ref="C43:L43"/>
    <mergeCell ref="C35:D35"/>
    <mergeCell ref="C36:D36"/>
    <mergeCell ref="C38:H38"/>
    <mergeCell ref="C39:D39"/>
  </mergeCells>
  <dataValidations count="1">
    <dataValidation type="list" allowBlank="1" showInputMessage="1" showErrorMessage="1" sqref="D13:G13" xr:uid="{3B255D0B-AD80-4B59-8A79-3E1A6F3BFF92}">
      <formula1>"Yes,No"</formula1>
    </dataValidation>
  </dataValidations>
  <hyperlinks>
    <hyperlink ref="E6" r:id="rId1" xr:uid="{AA0C49FA-9F60-41BE-9903-A80C3FEF5BB3}"/>
    <hyperlink ref="E6:I6" r:id="rId2" display="http://russell.htpgusa.com/" xr:uid="{1CC540DD-6DEF-4E56-BC39-557509B0A147}"/>
  </hyperlinks>
  <pageMargins left="0.25" right="0.25" top="0.34166666666666667" bottom="4.1666666666666664E-2" header="0.3" footer="0.3"/>
  <pageSetup scale="93" orientation="portrait" r:id="rId3"/>
  <headerFooter alignWithMargins="0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6" name="Check Box 1">
              <controlPr defaultSize="0" autoFill="0" autoLine="0" autoPict="0">
                <anchor moveWithCells="1">
                  <from>
                    <xdr:col>9</xdr:col>
                    <xdr:colOff>241300</xdr:colOff>
                    <xdr:row>5</xdr:row>
                    <xdr:rowOff>0</xdr:rowOff>
                  </from>
                  <to>
                    <xdr:col>9</xdr:col>
                    <xdr:colOff>438150</xdr:colOff>
                    <xdr:row>5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7" name="Check Box 2">
              <controlPr defaultSize="0" autoFill="0" autoLine="0" autoPict="0">
                <anchor moveWithCells="1">
                  <from>
                    <xdr:col>9</xdr:col>
                    <xdr:colOff>241300</xdr:colOff>
                    <xdr:row>4</xdr:row>
                    <xdr:rowOff>0</xdr:rowOff>
                  </from>
                  <to>
                    <xdr:col>9</xdr:col>
                    <xdr:colOff>457200</xdr:colOff>
                    <xdr:row>4</xdr:row>
                    <xdr:rowOff>165100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06EFDEE-954B-4F40-BF03-B9C446A56A5D}">
          <x14:formula1>
            <xm:f>Dimensionals!$B$42:$B$138</xm:f>
          </x14:formula1>
          <xm:sqref>D12:G12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CD557-C337-4703-9E81-CBE2E2A35ED5}">
  <dimension ref="A1:AG29"/>
  <sheetViews>
    <sheetView workbookViewId="0">
      <selection sqref="A1:S1"/>
    </sheetView>
  </sheetViews>
  <sheetFormatPr defaultRowHeight="14.5" x14ac:dyDescent="0.35"/>
  <cols>
    <col min="1" max="1" width="6.26953125" bestFit="1" customWidth="1"/>
    <col min="2" max="2" width="12.1796875" bestFit="1" customWidth="1"/>
    <col min="3" max="3" width="16.7265625" bestFit="1" customWidth="1"/>
    <col min="4" max="4" width="16.7265625" customWidth="1"/>
    <col min="5" max="5" width="15.26953125" bestFit="1" customWidth="1"/>
    <col min="6" max="6" width="11.26953125" bestFit="1" customWidth="1"/>
    <col min="7" max="7" width="12" style="8" customWidth="1"/>
    <col min="8" max="8" width="7.26953125" bestFit="1" customWidth="1"/>
    <col min="9" max="9" width="6.26953125" bestFit="1" customWidth="1"/>
    <col min="10" max="10" width="11.26953125" bestFit="1" customWidth="1"/>
    <col min="11" max="11" width="7.54296875" bestFit="1" customWidth="1"/>
    <col min="12" max="14" width="12.26953125" customWidth="1"/>
    <col min="15" max="15" width="9.7265625" bestFit="1" customWidth="1"/>
    <col min="16" max="16" width="10.1796875" bestFit="1" customWidth="1"/>
    <col min="17" max="17" width="11.1796875" bestFit="1" customWidth="1"/>
    <col min="18" max="18" width="12" bestFit="1" customWidth="1"/>
    <col min="19" max="19" width="9.453125" bestFit="1" customWidth="1"/>
    <col min="20" max="21" width="12.26953125" customWidth="1"/>
    <col min="22" max="22" width="4.81640625" style="142" bestFit="1" customWidth="1"/>
    <col min="23" max="23" width="8.453125" bestFit="1" customWidth="1"/>
    <col min="24" max="24" width="9.1796875" bestFit="1" customWidth="1"/>
    <col min="25" max="25" width="10.453125" bestFit="1" customWidth="1"/>
    <col min="26" max="26" width="6.7265625" style="8" bestFit="1" customWidth="1"/>
    <col min="27" max="27" width="7.7265625" style="8" bestFit="1" customWidth="1"/>
    <col min="28" max="28" width="8.453125" style="8" bestFit="1" customWidth="1"/>
    <col min="29" max="29" width="9.1796875" style="8" bestFit="1" customWidth="1"/>
    <col min="30" max="30" width="10.453125" bestFit="1" customWidth="1"/>
    <col min="31" max="31" width="6.7265625" bestFit="1" customWidth="1"/>
    <col min="32" max="32" width="7.7265625" bestFit="1" customWidth="1"/>
    <col min="33" max="33" width="9.54296875" customWidth="1"/>
  </cols>
  <sheetData>
    <row r="1" spans="1:33" ht="19" thickBot="1" x14ac:dyDescent="0.4">
      <c r="A1" s="302" t="s">
        <v>310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302"/>
      <c r="S1" s="302"/>
      <c r="V1" s="216"/>
      <c r="W1" s="309" t="s">
        <v>404</v>
      </c>
      <c r="X1" s="310"/>
      <c r="Y1" s="310"/>
      <c r="Z1" s="310"/>
      <c r="AA1" s="310"/>
      <c r="AB1" s="306" t="s">
        <v>403</v>
      </c>
      <c r="AC1" s="307"/>
      <c r="AD1" s="307"/>
      <c r="AE1" s="307"/>
      <c r="AF1" s="308"/>
      <c r="AG1" s="215"/>
    </row>
    <row r="2" spans="1:33" s="56" customFormat="1" ht="44" thickBot="1" x14ac:dyDescent="0.4">
      <c r="A2" s="136" t="s">
        <v>193</v>
      </c>
      <c r="B2" s="137" t="s">
        <v>311</v>
      </c>
      <c r="C2" s="138" t="s">
        <v>391</v>
      </c>
      <c r="D2" s="147" t="s">
        <v>392</v>
      </c>
      <c r="E2" s="151" t="s">
        <v>224</v>
      </c>
      <c r="F2" s="152" t="s">
        <v>395</v>
      </c>
      <c r="G2" s="150" t="s">
        <v>151</v>
      </c>
      <c r="H2" s="153" t="s">
        <v>194</v>
      </c>
      <c r="I2" s="138" t="s">
        <v>193</v>
      </c>
      <c r="J2" s="140" t="s">
        <v>393</v>
      </c>
      <c r="K2" s="140" t="s">
        <v>394</v>
      </c>
      <c r="L2" s="141" t="s">
        <v>314</v>
      </c>
      <c r="M2" s="138" t="s">
        <v>315</v>
      </c>
      <c r="N2" s="139" t="s">
        <v>316</v>
      </c>
      <c r="O2" s="141" t="s">
        <v>312</v>
      </c>
      <c r="P2" s="139" t="s">
        <v>313</v>
      </c>
      <c r="Q2" s="141" t="s">
        <v>320</v>
      </c>
      <c r="R2" s="139" t="s">
        <v>321</v>
      </c>
      <c r="S2" s="141" t="s">
        <v>317</v>
      </c>
      <c r="T2" s="139" t="s">
        <v>318</v>
      </c>
      <c r="U2" s="143" t="s">
        <v>319</v>
      </c>
      <c r="V2" s="218" t="s">
        <v>190</v>
      </c>
      <c r="W2" s="219" t="s">
        <v>396</v>
      </c>
      <c r="X2" s="220" t="s">
        <v>397</v>
      </c>
      <c r="Y2" s="220" t="s">
        <v>398</v>
      </c>
      <c r="Z2" s="219" t="s">
        <v>399</v>
      </c>
      <c r="AA2" s="225" t="s">
        <v>400</v>
      </c>
      <c r="AB2" s="230" t="s">
        <v>396</v>
      </c>
      <c r="AC2" s="220" t="s">
        <v>397</v>
      </c>
      <c r="AD2" s="220" t="s">
        <v>398</v>
      </c>
      <c r="AE2" s="219" t="s">
        <v>399</v>
      </c>
      <c r="AF2" s="231" t="s">
        <v>400</v>
      </c>
      <c r="AG2" s="221" t="s">
        <v>176</v>
      </c>
    </row>
    <row r="3" spans="1:33" x14ac:dyDescent="0.35">
      <c r="A3" s="303">
        <v>100</v>
      </c>
      <c r="B3" s="89" t="s">
        <v>322</v>
      </c>
      <c r="C3" s="90" t="s">
        <v>323</v>
      </c>
      <c r="D3" s="144" t="s">
        <v>385</v>
      </c>
      <c r="E3" s="160">
        <v>5300</v>
      </c>
      <c r="F3" s="164">
        <v>5355</v>
      </c>
      <c r="G3" s="171">
        <v>950</v>
      </c>
      <c r="H3" s="145">
        <v>0.875</v>
      </c>
      <c r="I3" s="92" t="s">
        <v>324</v>
      </c>
      <c r="J3" s="96" t="s">
        <v>325</v>
      </c>
      <c r="K3" s="97">
        <v>2</v>
      </c>
      <c r="L3" s="98" t="s">
        <v>353</v>
      </c>
      <c r="M3" s="94" t="s">
        <v>354</v>
      </c>
      <c r="N3" s="99" t="s">
        <v>354</v>
      </c>
      <c r="O3" s="93" t="s">
        <v>256</v>
      </c>
      <c r="P3" s="95" t="s">
        <v>256</v>
      </c>
      <c r="Q3" s="98" t="s">
        <v>302</v>
      </c>
      <c r="R3" s="99" t="s">
        <v>326</v>
      </c>
      <c r="S3" s="100">
        <v>0.625</v>
      </c>
      <c r="T3" s="99" t="s">
        <v>355</v>
      </c>
      <c r="U3" s="133" t="s">
        <v>356</v>
      </c>
      <c r="V3" s="172">
        <v>2</v>
      </c>
      <c r="W3" s="222">
        <v>1.2</v>
      </c>
      <c r="X3" s="223">
        <v>15</v>
      </c>
      <c r="Y3" s="173">
        <v>20</v>
      </c>
      <c r="Z3" s="223">
        <v>15</v>
      </c>
      <c r="AA3" s="226">
        <v>20</v>
      </c>
      <c r="AB3" s="222">
        <v>0.6</v>
      </c>
      <c r="AC3" s="223">
        <v>15</v>
      </c>
      <c r="AD3" s="173">
        <v>20</v>
      </c>
      <c r="AE3" s="174">
        <v>15</v>
      </c>
      <c r="AF3" s="175">
        <v>20</v>
      </c>
      <c r="AG3" s="224">
        <v>9</v>
      </c>
    </row>
    <row r="4" spans="1:33" x14ac:dyDescent="0.35">
      <c r="A4" s="303"/>
      <c r="B4" s="89" t="s">
        <v>327</v>
      </c>
      <c r="C4" s="90" t="s">
        <v>328</v>
      </c>
      <c r="D4" s="144" t="s">
        <v>386</v>
      </c>
      <c r="E4" s="161">
        <v>6600</v>
      </c>
      <c r="F4" s="165">
        <v>6825</v>
      </c>
      <c r="G4" s="168">
        <v>1000</v>
      </c>
      <c r="H4" s="145">
        <v>0.875</v>
      </c>
      <c r="I4" s="92" t="s">
        <v>324</v>
      </c>
      <c r="J4" s="96" t="s">
        <v>325</v>
      </c>
      <c r="K4" s="97">
        <v>2</v>
      </c>
      <c r="L4" s="98" t="s">
        <v>354</v>
      </c>
      <c r="M4" s="94" t="s">
        <v>354</v>
      </c>
      <c r="N4" s="99" t="s">
        <v>354</v>
      </c>
      <c r="O4" s="93" t="s">
        <v>256</v>
      </c>
      <c r="P4" s="95" t="s">
        <v>256</v>
      </c>
      <c r="Q4" s="98" t="s">
        <v>302</v>
      </c>
      <c r="R4" s="99" t="s">
        <v>326</v>
      </c>
      <c r="S4" s="100">
        <v>0.875</v>
      </c>
      <c r="T4" s="99" t="s">
        <v>357</v>
      </c>
      <c r="U4" s="133" t="s">
        <v>356</v>
      </c>
      <c r="V4" s="176">
        <v>2</v>
      </c>
      <c r="W4" s="211">
        <v>1.2</v>
      </c>
      <c r="X4" s="212">
        <v>15</v>
      </c>
      <c r="Y4" s="178">
        <v>20</v>
      </c>
      <c r="Z4" s="212">
        <v>15</v>
      </c>
      <c r="AA4" s="227">
        <v>20</v>
      </c>
      <c r="AB4" s="211">
        <v>0.6</v>
      </c>
      <c r="AC4" s="212">
        <v>15</v>
      </c>
      <c r="AD4" s="178">
        <v>20</v>
      </c>
      <c r="AE4" s="179">
        <v>15</v>
      </c>
      <c r="AF4" s="180">
        <v>20</v>
      </c>
      <c r="AG4" s="198">
        <v>9</v>
      </c>
    </row>
    <row r="5" spans="1:33" x14ac:dyDescent="0.35">
      <c r="A5" s="303"/>
      <c r="B5" s="89" t="s">
        <v>329</v>
      </c>
      <c r="C5" s="90" t="s">
        <v>330</v>
      </c>
      <c r="D5" s="144" t="s">
        <v>387</v>
      </c>
      <c r="E5" s="161">
        <v>8000</v>
      </c>
      <c r="F5" s="165">
        <v>8085</v>
      </c>
      <c r="G5" s="168">
        <v>1425</v>
      </c>
      <c r="H5" s="145">
        <v>0.875</v>
      </c>
      <c r="I5" s="92" t="s">
        <v>324</v>
      </c>
      <c r="J5" s="96" t="s">
        <v>331</v>
      </c>
      <c r="K5" s="97">
        <v>3</v>
      </c>
      <c r="L5" s="98" t="s">
        <v>354</v>
      </c>
      <c r="M5" s="94" t="s">
        <v>358</v>
      </c>
      <c r="N5" s="99" t="s">
        <v>358</v>
      </c>
      <c r="O5" s="93" t="s">
        <v>256</v>
      </c>
      <c r="P5" s="95" t="s">
        <v>256</v>
      </c>
      <c r="Q5" s="98" t="s">
        <v>302</v>
      </c>
      <c r="R5" s="99" t="s">
        <v>281</v>
      </c>
      <c r="S5" s="100">
        <v>0.875</v>
      </c>
      <c r="T5" s="99" t="s">
        <v>357</v>
      </c>
      <c r="U5" s="133" t="s">
        <v>356</v>
      </c>
      <c r="V5" s="176">
        <v>3</v>
      </c>
      <c r="W5" s="211">
        <v>1.8</v>
      </c>
      <c r="X5" s="212">
        <v>15</v>
      </c>
      <c r="Y5" s="178">
        <v>20</v>
      </c>
      <c r="Z5" s="212">
        <v>15</v>
      </c>
      <c r="AA5" s="227">
        <v>20</v>
      </c>
      <c r="AB5" s="211">
        <v>0.9</v>
      </c>
      <c r="AC5" s="212">
        <v>15</v>
      </c>
      <c r="AD5" s="178">
        <v>20</v>
      </c>
      <c r="AE5" s="179">
        <v>15</v>
      </c>
      <c r="AF5" s="180">
        <v>20</v>
      </c>
      <c r="AG5" s="198">
        <v>9</v>
      </c>
    </row>
    <row r="6" spans="1:33" x14ac:dyDescent="0.35">
      <c r="A6" s="303"/>
      <c r="B6" s="101" t="s">
        <v>332</v>
      </c>
      <c r="C6" s="90" t="s">
        <v>333</v>
      </c>
      <c r="D6" s="144" t="s">
        <v>388</v>
      </c>
      <c r="E6" s="161">
        <v>11100</v>
      </c>
      <c r="F6" s="165">
        <v>11235</v>
      </c>
      <c r="G6" s="168">
        <v>1900</v>
      </c>
      <c r="H6" s="146">
        <v>0.875</v>
      </c>
      <c r="I6" s="91" t="s">
        <v>324</v>
      </c>
      <c r="J6" s="104" t="s">
        <v>334</v>
      </c>
      <c r="K6" s="97">
        <v>4</v>
      </c>
      <c r="L6" s="98" t="s">
        <v>358</v>
      </c>
      <c r="M6" s="94" t="s">
        <v>359</v>
      </c>
      <c r="N6" s="99" t="s">
        <v>359</v>
      </c>
      <c r="O6" s="102" t="s">
        <v>256</v>
      </c>
      <c r="P6" s="103" t="s">
        <v>256</v>
      </c>
      <c r="Q6" s="98" t="s">
        <v>303</v>
      </c>
      <c r="R6" s="99" t="s">
        <v>281</v>
      </c>
      <c r="S6" s="105">
        <v>0.875</v>
      </c>
      <c r="T6" s="99" t="s">
        <v>357</v>
      </c>
      <c r="U6" s="133" t="s">
        <v>356</v>
      </c>
      <c r="V6" s="176">
        <v>4</v>
      </c>
      <c r="W6" s="211">
        <v>2.4</v>
      </c>
      <c r="X6" s="212">
        <v>15</v>
      </c>
      <c r="Y6" s="178">
        <v>20</v>
      </c>
      <c r="Z6" s="212">
        <v>15</v>
      </c>
      <c r="AA6" s="227">
        <v>20</v>
      </c>
      <c r="AB6" s="211">
        <v>1.2</v>
      </c>
      <c r="AC6" s="212">
        <v>15</v>
      </c>
      <c r="AD6" s="178">
        <v>20</v>
      </c>
      <c r="AE6" s="179">
        <v>15</v>
      </c>
      <c r="AF6" s="180">
        <v>20</v>
      </c>
      <c r="AG6" s="198">
        <v>9</v>
      </c>
    </row>
    <row r="7" spans="1:33" x14ac:dyDescent="0.35">
      <c r="A7" s="303"/>
      <c r="B7" s="101" t="s">
        <v>335</v>
      </c>
      <c r="C7" s="90" t="s">
        <v>336</v>
      </c>
      <c r="D7" s="144" t="s">
        <v>389</v>
      </c>
      <c r="E7" s="161">
        <v>13800</v>
      </c>
      <c r="F7" s="165">
        <v>13965</v>
      </c>
      <c r="G7" s="168">
        <v>2375</v>
      </c>
      <c r="H7" s="146">
        <v>0.875</v>
      </c>
      <c r="I7" s="91" t="s">
        <v>324</v>
      </c>
      <c r="J7" s="104" t="s">
        <v>337</v>
      </c>
      <c r="K7" s="97">
        <v>6</v>
      </c>
      <c r="L7" s="98" t="s">
        <v>359</v>
      </c>
      <c r="M7" s="94" t="s">
        <v>359</v>
      </c>
      <c r="N7" s="99" t="s">
        <v>359</v>
      </c>
      <c r="O7" s="102" t="s">
        <v>256</v>
      </c>
      <c r="P7" s="103" t="s">
        <v>257</v>
      </c>
      <c r="Q7" s="98" t="s">
        <v>303</v>
      </c>
      <c r="R7" s="99" t="s">
        <v>281</v>
      </c>
      <c r="S7" s="105">
        <v>0.875</v>
      </c>
      <c r="T7" s="99" t="s">
        <v>357</v>
      </c>
      <c r="U7" s="133" t="s">
        <v>356</v>
      </c>
      <c r="V7" s="176">
        <v>5</v>
      </c>
      <c r="W7" s="211">
        <v>3</v>
      </c>
      <c r="X7" s="212">
        <v>15</v>
      </c>
      <c r="Y7" s="178">
        <v>20</v>
      </c>
      <c r="Z7" s="212">
        <v>15</v>
      </c>
      <c r="AA7" s="227">
        <v>20</v>
      </c>
      <c r="AB7" s="211">
        <v>1.5</v>
      </c>
      <c r="AC7" s="212">
        <v>15</v>
      </c>
      <c r="AD7" s="178">
        <v>20</v>
      </c>
      <c r="AE7" s="179">
        <v>15</v>
      </c>
      <c r="AF7" s="180">
        <v>20</v>
      </c>
      <c r="AG7" s="198">
        <v>9</v>
      </c>
    </row>
    <row r="8" spans="1:33" ht="15" thickBot="1" x14ac:dyDescent="0.4">
      <c r="A8" s="303"/>
      <c r="B8" s="101" t="s">
        <v>338</v>
      </c>
      <c r="C8" s="90" t="s">
        <v>339</v>
      </c>
      <c r="D8" s="144" t="s">
        <v>390</v>
      </c>
      <c r="E8" s="161">
        <v>17600</v>
      </c>
      <c r="F8" s="165">
        <v>18165</v>
      </c>
      <c r="G8" s="168">
        <v>2850</v>
      </c>
      <c r="H8" s="146">
        <v>0.875</v>
      </c>
      <c r="I8" s="91" t="s">
        <v>324</v>
      </c>
      <c r="J8" s="104" t="s">
        <v>337</v>
      </c>
      <c r="K8" s="97">
        <v>6</v>
      </c>
      <c r="L8" s="98" t="s">
        <v>360</v>
      </c>
      <c r="M8" s="94" t="s">
        <v>360</v>
      </c>
      <c r="N8" s="99" t="s">
        <v>361</v>
      </c>
      <c r="O8" s="102" t="s">
        <v>257</v>
      </c>
      <c r="P8" s="103" t="s">
        <v>257</v>
      </c>
      <c r="Q8" s="98" t="s">
        <v>303</v>
      </c>
      <c r="R8" s="99" t="s">
        <v>304</v>
      </c>
      <c r="S8" s="105">
        <v>1.125</v>
      </c>
      <c r="T8" s="99" t="s">
        <v>362</v>
      </c>
      <c r="U8" s="133" t="s">
        <v>363</v>
      </c>
      <c r="V8" s="183">
        <v>6</v>
      </c>
      <c r="W8" s="213">
        <v>3.6</v>
      </c>
      <c r="X8" s="214">
        <v>15</v>
      </c>
      <c r="Y8" s="185">
        <v>20</v>
      </c>
      <c r="Z8" s="214">
        <v>15</v>
      </c>
      <c r="AA8" s="228">
        <v>20</v>
      </c>
      <c r="AB8" s="213">
        <v>1.8</v>
      </c>
      <c r="AC8" s="214">
        <v>15</v>
      </c>
      <c r="AD8" s="185">
        <v>20</v>
      </c>
      <c r="AE8" s="186">
        <v>15</v>
      </c>
      <c r="AF8" s="187">
        <v>20</v>
      </c>
      <c r="AG8" s="199">
        <v>9</v>
      </c>
    </row>
    <row r="9" spans="1:33" x14ac:dyDescent="0.35">
      <c r="A9" s="304">
        <v>50</v>
      </c>
      <c r="B9" s="107" t="s">
        <v>322</v>
      </c>
      <c r="C9" s="108" t="s">
        <v>323</v>
      </c>
      <c r="D9" s="148" t="s">
        <v>385</v>
      </c>
      <c r="E9" s="162">
        <v>5300</v>
      </c>
      <c r="F9" s="166">
        <v>5355</v>
      </c>
      <c r="G9" s="169">
        <v>950</v>
      </c>
      <c r="H9" s="154">
        <v>0.875</v>
      </c>
      <c r="I9" s="110" t="s">
        <v>324</v>
      </c>
      <c r="J9" s="113" t="s">
        <v>325</v>
      </c>
      <c r="K9" s="114">
        <v>2</v>
      </c>
      <c r="L9" s="115" t="s">
        <v>364</v>
      </c>
      <c r="M9" s="106" t="s">
        <v>364</v>
      </c>
      <c r="N9" s="116" t="s">
        <v>365</v>
      </c>
      <c r="O9" s="111" t="s">
        <v>256</v>
      </c>
      <c r="P9" s="112" t="s">
        <v>256</v>
      </c>
      <c r="Q9" s="115" t="s">
        <v>302</v>
      </c>
      <c r="R9" s="116" t="s">
        <v>326</v>
      </c>
      <c r="S9" s="117">
        <v>0.625</v>
      </c>
      <c r="T9" s="116" t="s">
        <v>355</v>
      </c>
      <c r="U9" s="134" t="s">
        <v>356</v>
      </c>
      <c r="V9" s="190">
        <v>2</v>
      </c>
      <c r="W9" s="209">
        <v>1.2</v>
      </c>
      <c r="X9" s="210">
        <v>15</v>
      </c>
      <c r="Y9" s="192">
        <v>20</v>
      </c>
      <c r="Z9" s="210">
        <v>15</v>
      </c>
      <c r="AA9" s="229">
        <v>20</v>
      </c>
      <c r="AB9" s="209">
        <v>0.6</v>
      </c>
      <c r="AC9" s="210">
        <v>15</v>
      </c>
      <c r="AD9" s="192">
        <v>20</v>
      </c>
      <c r="AE9" s="193">
        <v>15</v>
      </c>
      <c r="AF9" s="194">
        <v>20</v>
      </c>
      <c r="AG9" s="217">
        <v>9</v>
      </c>
    </row>
    <row r="10" spans="1:33" x14ac:dyDescent="0.35">
      <c r="A10" s="304"/>
      <c r="B10" s="107" t="s">
        <v>327</v>
      </c>
      <c r="C10" s="108" t="s">
        <v>328</v>
      </c>
      <c r="D10" s="148" t="s">
        <v>386</v>
      </c>
      <c r="E10" s="162">
        <v>6600</v>
      </c>
      <c r="F10" s="166">
        <v>6825</v>
      </c>
      <c r="G10" s="169">
        <v>1000</v>
      </c>
      <c r="H10" s="154">
        <v>0.875</v>
      </c>
      <c r="I10" s="110" t="s">
        <v>324</v>
      </c>
      <c r="J10" s="113" t="s">
        <v>325</v>
      </c>
      <c r="K10" s="114">
        <v>2</v>
      </c>
      <c r="L10" s="115" t="s">
        <v>365</v>
      </c>
      <c r="M10" s="106" t="s">
        <v>365</v>
      </c>
      <c r="N10" s="116" t="s">
        <v>366</v>
      </c>
      <c r="O10" s="111" t="s">
        <v>256</v>
      </c>
      <c r="P10" s="112" t="s">
        <v>256</v>
      </c>
      <c r="Q10" s="115" t="s">
        <v>302</v>
      </c>
      <c r="R10" s="116" t="s">
        <v>326</v>
      </c>
      <c r="S10" s="117">
        <v>0.875</v>
      </c>
      <c r="T10" s="116" t="s">
        <v>357</v>
      </c>
      <c r="U10" s="134" t="s">
        <v>356</v>
      </c>
      <c r="V10" s="176">
        <v>2</v>
      </c>
      <c r="W10" s="211">
        <v>1.2</v>
      </c>
      <c r="X10" s="212">
        <v>15</v>
      </c>
      <c r="Y10" s="178">
        <v>20</v>
      </c>
      <c r="Z10" s="212">
        <v>15</v>
      </c>
      <c r="AA10" s="227">
        <v>20</v>
      </c>
      <c r="AB10" s="211">
        <v>0.6</v>
      </c>
      <c r="AC10" s="212">
        <v>15</v>
      </c>
      <c r="AD10" s="178">
        <v>20</v>
      </c>
      <c r="AE10" s="179">
        <v>15</v>
      </c>
      <c r="AF10" s="180">
        <v>20</v>
      </c>
      <c r="AG10" s="198">
        <v>9</v>
      </c>
    </row>
    <row r="11" spans="1:33" x14ac:dyDescent="0.35">
      <c r="A11" s="304"/>
      <c r="B11" s="107" t="s">
        <v>329</v>
      </c>
      <c r="C11" s="108" t="s">
        <v>330</v>
      </c>
      <c r="D11" s="148" t="s">
        <v>387</v>
      </c>
      <c r="E11" s="162">
        <v>8000</v>
      </c>
      <c r="F11" s="166">
        <v>8085</v>
      </c>
      <c r="G11" s="169">
        <v>1425</v>
      </c>
      <c r="H11" s="154">
        <v>0.875</v>
      </c>
      <c r="I11" s="110" t="s">
        <v>324</v>
      </c>
      <c r="J11" s="113" t="s">
        <v>331</v>
      </c>
      <c r="K11" s="114">
        <v>3</v>
      </c>
      <c r="L11" s="115" t="s">
        <v>365</v>
      </c>
      <c r="M11" s="106" t="s">
        <v>366</v>
      </c>
      <c r="N11" s="116" t="s">
        <v>366</v>
      </c>
      <c r="O11" s="111" t="s">
        <v>256</v>
      </c>
      <c r="P11" s="112" t="s">
        <v>256</v>
      </c>
      <c r="Q11" s="115" t="s">
        <v>302</v>
      </c>
      <c r="R11" s="116" t="s">
        <v>326</v>
      </c>
      <c r="S11" s="117">
        <v>0.875</v>
      </c>
      <c r="T11" s="116" t="s">
        <v>357</v>
      </c>
      <c r="U11" s="134" t="s">
        <v>356</v>
      </c>
      <c r="V11" s="176">
        <v>3</v>
      </c>
      <c r="W11" s="211">
        <v>1.8</v>
      </c>
      <c r="X11" s="212">
        <v>15</v>
      </c>
      <c r="Y11" s="178">
        <v>20</v>
      </c>
      <c r="Z11" s="212">
        <v>15</v>
      </c>
      <c r="AA11" s="227">
        <v>20</v>
      </c>
      <c r="AB11" s="211">
        <v>0.9</v>
      </c>
      <c r="AC11" s="212">
        <v>15</v>
      </c>
      <c r="AD11" s="178">
        <v>20</v>
      </c>
      <c r="AE11" s="179">
        <v>15</v>
      </c>
      <c r="AF11" s="180">
        <v>20</v>
      </c>
      <c r="AG11" s="198">
        <v>9</v>
      </c>
    </row>
    <row r="12" spans="1:33" x14ac:dyDescent="0.35">
      <c r="A12" s="304"/>
      <c r="B12" s="118" t="s">
        <v>332</v>
      </c>
      <c r="C12" s="108" t="s">
        <v>333</v>
      </c>
      <c r="D12" s="148" t="s">
        <v>388</v>
      </c>
      <c r="E12" s="162">
        <v>11100</v>
      </c>
      <c r="F12" s="166">
        <v>11235</v>
      </c>
      <c r="G12" s="169">
        <v>1900</v>
      </c>
      <c r="H12" s="155">
        <v>0.875</v>
      </c>
      <c r="I12" s="109" t="s">
        <v>324</v>
      </c>
      <c r="J12" s="121" t="s">
        <v>334</v>
      </c>
      <c r="K12" s="114">
        <v>4</v>
      </c>
      <c r="L12" s="115" t="s">
        <v>366</v>
      </c>
      <c r="M12" s="106" t="s">
        <v>353</v>
      </c>
      <c r="N12" s="116" t="s">
        <v>353</v>
      </c>
      <c r="O12" s="119" t="s">
        <v>256</v>
      </c>
      <c r="P12" s="120" t="s">
        <v>256</v>
      </c>
      <c r="Q12" s="115" t="s">
        <v>303</v>
      </c>
      <c r="R12" s="116" t="s">
        <v>281</v>
      </c>
      <c r="S12" s="82">
        <v>0.875</v>
      </c>
      <c r="T12" s="116" t="s">
        <v>357</v>
      </c>
      <c r="U12" s="134" t="s">
        <v>356</v>
      </c>
      <c r="V12" s="176">
        <v>4</v>
      </c>
      <c r="W12" s="211">
        <v>2.4</v>
      </c>
      <c r="X12" s="212">
        <v>15</v>
      </c>
      <c r="Y12" s="178">
        <v>20</v>
      </c>
      <c r="Z12" s="212">
        <v>15</v>
      </c>
      <c r="AA12" s="227">
        <v>20</v>
      </c>
      <c r="AB12" s="211">
        <v>1.2</v>
      </c>
      <c r="AC12" s="212">
        <v>15</v>
      </c>
      <c r="AD12" s="178">
        <v>20</v>
      </c>
      <c r="AE12" s="179">
        <v>15</v>
      </c>
      <c r="AF12" s="180">
        <v>20</v>
      </c>
      <c r="AG12" s="198">
        <v>9</v>
      </c>
    </row>
    <row r="13" spans="1:33" x14ac:dyDescent="0.35">
      <c r="A13" s="304"/>
      <c r="B13" s="118" t="s">
        <v>335</v>
      </c>
      <c r="C13" s="108" t="s">
        <v>336</v>
      </c>
      <c r="D13" s="148" t="s">
        <v>389</v>
      </c>
      <c r="E13" s="162">
        <v>13800</v>
      </c>
      <c r="F13" s="166">
        <v>13965</v>
      </c>
      <c r="G13" s="169">
        <v>2375</v>
      </c>
      <c r="H13" s="155">
        <v>0.875</v>
      </c>
      <c r="I13" s="109" t="s">
        <v>324</v>
      </c>
      <c r="J13" s="121" t="s">
        <v>337</v>
      </c>
      <c r="K13" s="114">
        <v>6</v>
      </c>
      <c r="L13" s="115" t="s">
        <v>353</v>
      </c>
      <c r="M13" s="106" t="s">
        <v>353</v>
      </c>
      <c r="N13" s="116" t="s">
        <v>354</v>
      </c>
      <c r="O13" s="119" t="s">
        <v>256</v>
      </c>
      <c r="P13" s="120" t="s">
        <v>256</v>
      </c>
      <c r="Q13" s="115" t="s">
        <v>303</v>
      </c>
      <c r="R13" s="116" t="s">
        <v>281</v>
      </c>
      <c r="S13" s="82">
        <v>0.875</v>
      </c>
      <c r="T13" s="116" t="s">
        <v>357</v>
      </c>
      <c r="U13" s="134" t="s">
        <v>356</v>
      </c>
      <c r="V13" s="176">
        <v>5</v>
      </c>
      <c r="W13" s="211">
        <v>3</v>
      </c>
      <c r="X13" s="212">
        <v>15</v>
      </c>
      <c r="Y13" s="178">
        <v>20</v>
      </c>
      <c r="Z13" s="212">
        <v>15</v>
      </c>
      <c r="AA13" s="227">
        <v>20</v>
      </c>
      <c r="AB13" s="211">
        <v>1.5</v>
      </c>
      <c r="AC13" s="212">
        <v>15</v>
      </c>
      <c r="AD13" s="178">
        <v>20</v>
      </c>
      <c r="AE13" s="179">
        <v>15</v>
      </c>
      <c r="AF13" s="180">
        <v>20</v>
      </c>
      <c r="AG13" s="198">
        <v>9</v>
      </c>
    </row>
    <row r="14" spans="1:33" ht="15" thickBot="1" x14ac:dyDescent="0.4">
      <c r="A14" s="305"/>
      <c r="B14" s="122" t="s">
        <v>338</v>
      </c>
      <c r="C14" s="123" t="s">
        <v>339</v>
      </c>
      <c r="D14" s="149" t="s">
        <v>390</v>
      </c>
      <c r="E14" s="163">
        <v>17600</v>
      </c>
      <c r="F14" s="167">
        <v>18165</v>
      </c>
      <c r="G14" s="170">
        <v>2850</v>
      </c>
      <c r="H14" s="156">
        <v>0.875</v>
      </c>
      <c r="I14" s="124" t="s">
        <v>324</v>
      </c>
      <c r="J14" s="128" t="s">
        <v>337</v>
      </c>
      <c r="K14" s="129">
        <v>6</v>
      </c>
      <c r="L14" s="130" t="s">
        <v>354</v>
      </c>
      <c r="M14" s="126" t="s">
        <v>354</v>
      </c>
      <c r="N14" s="131" t="s">
        <v>358</v>
      </c>
      <c r="O14" s="125" t="s">
        <v>257</v>
      </c>
      <c r="P14" s="127" t="s">
        <v>257</v>
      </c>
      <c r="Q14" s="130" t="s">
        <v>303</v>
      </c>
      <c r="R14" s="131" t="s">
        <v>304</v>
      </c>
      <c r="S14" s="132">
        <v>1.125</v>
      </c>
      <c r="T14" s="131" t="s">
        <v>362</v>
      </c>
      <c r="U14" s="135" t="s">
        <v>356</v>
      </c>
      <c r="V14" s="183">
        <v>6</v>
      </c>
      <c r="W14" s="213">
        <v>3.6</v>
      </c>
      <c r="X14" s="214">
        <v>15</v>
      </c>
      <c r="Y14" s="185">
        <v>20</v>
      </c>
      <c r="Z14" s="214">
        <v>15</v>
      </c>
      <c r="AA14" s="228">
        <v>20</v>
      </c>
      <c r="AB14" s="213">
        <v>1.8</v>
      </c>
      <c r="AC14" s="214">
        <v>15</v>
      </c>
      <c r="AD14" s="185">
        <v>20</v>
      </c>
      <c r="AE14" s="186">
        <v>15</v>
      </c>
      <c r="AF14" s="187">
        <v>20</v>
      </c>
      <c r="AG14" s="199">
        <v>9</v>
      </c>
    </row>
    <row r="15" spans="1:33" ht="15" thickBot="1" x14ac:dyDescent="0.4">
      <c r="A15" s="204"/>
      <c r="B15" s="2"/>
      <c r="C15" s="205"/>
      <c r="D15" s="205"/>
      <c r="E15" s="206"/>
      <c r="F15" s="206"/>
      <c r="G15" s="206"/>
      <c r="H15" s="207"/>
      <c r="I15" s="208"/>
      <c r="J15" s="2"/>
      <c r="K15" s="205"/>
      <c r="L15" s="205"/>
      <c r="M15" s="205"/>
      <c r="N15" s="205"/>
      <c r="O15" s="2"/>
      <c r="P15" s="2"/>
      <c r="Q15" s="205"/>
      <c r="R15" s="205"/>
      <c r="S15" s="207"/>
      <c r="T15" s="205"/>
      <c r="U15" s="205"/>
      <c r="V15" s="3"/>
      <c r="AG15" s="8"/>
    </row>
    <row r="16" spans="1:33" ht="19" thickBot="1" x14ac:dyDescent="0.4">
      <c r="A16" s="302" t="s">
        <v>340</v>
      </c>
      <c r="B16" s="302"/>
      <c r="C16" s="302"/>
      <c r="D16" s="302"/>
      <c r="E16" s="302"/>
      <c r="F16" s="302"/>
      <c r="G16" s="302"/>
      <c r="H16" s="302"/>
      <c r="I16" s="302"/>
      <c r="J16" s="302"/>
      <c r="K16" s="302"/>
      <c r="L16" s="302"/>
      <c r="M16" s="302"/>
      <c r="N16" s="302"/>
      <c r="O16" s="302"/>
      <c r="P16" s="302"/>
      <c r="Q16" s="302"/>
      <c r="R16" s="302"/>
      <c r="S16" s="302"/>
      <c r="V16" s="216"/>
      <c r="W16" s="306" t="s">
        <v>403</v>
      </c>
      <c r="X16" s="307"/>
      <c r="Y16" s="307"/>
      <c r="Z16" s="307"/>
      <c r="AA16" s="307"/>
      <c r="AB16" s="307"/>
      <c r="AC16" s="308"/>
      <c r="AD16" s="215"/>
    </row>
    <row r="17" spans="1:30" s="56" customFormat="1" ht="44" thickBot="1" x14ac:dyDescent="0.4">
      <c r="A17" s="136" t="s">
        <v>193</v>
      </c>
      <c r="B17" s="137" t="s">
        <v>311</v>
      </c>
      <c r="C17" s="138" t="s">
        <v>391</v>
      </c>
      <c r="D17" s="147" t="s">
        <v>392</v>
      </c>
      <c r="E17" s="151" t="s">
        <v>166</v>
      </c>
      <c r="F17" s="152" t="s">
        <v>395</v>
      </c>
      <c r="G17" s="150" t="s">
        <v>151</v>
      </c>
      <c r="H17" s="153" t="s">
        <v>194</v>
      </c>
      <c r="I17" s="138" t="s">
        <v>193</v>
      </c>
      <c r="J17" s="140" t="s">
        <v>393</v>
      </c>
      <c r="K17" s="140" t="s">
        <v>394</v>
      </c>
      <c r="L17" s="141" t="s">
        <v>314</v>
      </c>
      <c r="M17" s="138" t="s">
        <v>315</v>
      </c>
      <c r="N17" s="139" t="s">
        <v>316</v>
      </c>
      <c r="O17" s="141" t="s">
        <v>312</v>
      </c>
      <c r="P17" s="139" t="s">
        <v>313</v>
      </c>
      <c r="Q17" s="141" t="s">
        <v>320</v>
      </c>
      <c r="R17" s="139" t="s">
        <v>321</v>
      </c>
      <c r="S17" s="141" t="s">
        <v>317</v>
      </c>
      <c r="T17" s="139" t="s">
        <v>318</v>
      </c>
      <c r="U17" s="143" t="s">
        <v>319</v>
      </c>
      <c r="V17" s="200" t="s">
        <v>190</v>
      </c>
      <c r="W17" s="201" t="s">
        <v>396</v>
      </c>
      <c r="X17" s="203" t="s">
        <v>397</v>
      </c>
      <c r="Y17" s="203" t="s">
        <v>398</v>
      </c>
      <c r="Z17" s="201" t="s">
        <v>399</v>
      </c>
      <c r="AA17" s="201" t="s">
        <v>400</v>
      </c>
      <c r="AB17" s="201" t="s">
        <v>401</v>
      </c>
      <c r="AC17" s="202" t="s">
        <v>402</v>
      </c>
      <c r="AD17" s="197" t="s">
        <v>176</v>
      </c>
    </row>
    <row r="18" spans="1:30" x14ac:dyDescent="0.35">
      <c r="A18" s="303">
        <v>100</v>
      </c>
      <c r="B18" s="89" t="s">
        <v>341</v>
      </c>
      <c r="C18" s="90" t="s">
        <v>342</v>
      </c>
      <c r="D18" s="144" t="s">
        <v>379</v>
      </c>
      <c r="E18" s="157">
        <v>5200</v>
      </c>
      <c r="F18" s="165">
        <v>5250</v>
      </c>
      <c r="G18" s="168">
        <v>950</v>
      </c>
      <c r="H18" s="145">
        <v>0.875</v>
      </c>
      <c r="I18" s="92" t="s">
        <v>324</v>
      </c>
      <c r="J18" s="96" t="s">
        <v>331</v>
      </c>
      <c r="K18" s="97">
        <v>3</v>
      </c>
      <c r="L18" s="98" t="s">
        <v>354</v>
      </c>
      <c r="M18" s="94" t="s">
        <v>358</v>
      </c>
      <c r="N18" s="99" t="s">
        <v>358</v>
      </c>
      <c r="O18" s="93" t="s">
        <v>256</v>
      </c>
      <c r="P18" s="95" t="s">
        <v>256</v>
      </c>
      <c r="Q18" s="98" t="s">
        <v>367</v>
      </c>
      <c r="R18" s="99" t="s">
        <v>274</v>
      </c>
      <c r="S18" s="100">
        <v>0.875</v>
      </c>
      <c r="T18" s="99" t="s">
        <v>357</v>
      </c>
      <c r="U18" s="133" t="s">
        <v>356</v>
      </c>
      <c r="V18" s="190">
        <v>2</v>
      </c>
      <c r="W18" s="190">
        <v>0.6</v>
      </c>
      <c r="X18" s="191">
        <v>15</v>
      </c>
      <c r="Y18" s="192">
        <v>20</v>
      </c>
      <c r="Z18" s="193">
        <v>15</v>
      </c>
      <c r="AA18" s="194">
        <v>20</v>
      </c>
      <c r="AB18" s="195">
        <v>5.7</v>
      </c>
      <c r="AC18" s="196">
        <v>1300</v>
      </c>
      <c r="AD18" s="198">
        <v>4.0199999999999996</v>
      </c>
    </row>
    <row r="19" spans="1:30" x14ac:dyDescent="0.35">
      <c r="A19" s="303"/>
      <c r="B19" s="89" t="s">
        <v>343</v>
      </c>
      <c r="C19" s="90" t="s">
        <v>344</v>
      </c>
      <c r="D19" s="144" t="s">
        <v>380</v>
      </c>
      <c r="E19" s="157">
        <v>6500</v>
      </c>
      <c r="F19" s="165">
        <v>6615</v>
      </c>
      <c r="G19" s="168">
        <v>1000</v>
      </c>
      <c r="H19" s="145">
        <v>0.875</v>
      </c>
      <c r="I19" s="92" t="s">
        <v>324</v>
      </c>
      <c r="J19" s="96" t="s">
        <v>331</v>
      </c>
      <c r="K19" s="97">
        <v>3</v>
      </c>
      <c r="L19" s="98" t="s">
        <v>358</v>
      </c>
      <c r="M19" s="94" t="s">
        <v>359</v>
      </c>
      <c r="N19" s="99" t="s">
        <v>359</v>
      </c>
      <c r="O19" s="93" t="s">
        <v>256</v>
      </c>
      <c r="P19" s="95" t="s">
        <v>256</v>
      </c>
      <c r="Q19" s="98" t="s">
        <v>368</v>
      </c>
      <c r="R19" s="99" t="s">
        <v>274</v>
      </c>
      <c r="S19" s="100">
        <v>1.125</v>
      </c>
      <c r="T19" s="99" t="s">
        <v>362</v>
      </c>
      <c r="U19" s="133" t="s">
        <v>356</v>
      </c>
      <c r="V19" s="176">
        <v>2</v>
      </c>
      <c r="W19" s="176">
        <v>0.6</v>
      </c>
      <c r="X19" s="177">
        <v>15</v>
      </c>
      <c r="Y19" s="178">
        <v>20</v>
      </c>
      <c r="Z19" s="179">
        <v>15</v>
      </c>
      <c r="AA19" s="180">
        <v>20</v>
      </c>
      <c r="AB19" s="181">
        <v>8.6</v>
      </c>
      <c r="AC19" s="182">
        <v>1970</v>
      </c>
      <c r="AD19" s="198">
        <v>4.03</v>
      </c>
    </row>
    <row r="20" spans="1:30" x14ac:dyDescent="0.35">
      <c r="A20" s="303"/>
      <c r="B20" s="89" t="s">
        <v>345</v>
      </c>
      <c r="C20" s="90" t="s">
        <v>346</v>
      </c>
      <c r="D20" s="144" t="s">
        <v>381</v>
      </c>
      <c r="E20" s="157">
        <v>7900</v>
      </c>
      <c r="F20" s="165">
        <v>7980</v>
      </c>
      <c r="G20" s="168">
        <v>1425</v>
      </c>
      <c r="H20" s="145">
        <v>0.875</v>
      </c>
      <c r="I20" s="92" t="s">
        <v>324</v>
      </c>
      <c r="J20" s="104" t="s">
        <v>334</v>
      </c>
      <c r="K20" s="97">
        <v>4</v>
      </c>
      <c r="L20" s="98" t="s">
        <v>359</v>
      </c>
      <c r="M20" s="94" t="s">
        <v>359</v>
      </c>
      <c r="N20" s="99" t="s">
        <v>360</v>
      </c>
      <c r="O20" s="93" t="s">
        <v>256</v>
      </c>
      <c r="P20" s="95" t="s">
        <v>256</v>
      </c>
      <c r="Q20" s="98" t="s">
        <v>368</v>
      </c>
      <c r="R20" s="99" t="s">
        <v>274</v>
      </c>
      <c r="S20" s="100">
        <v>1.125</v>
      </c>
      <c r="T20" s="99" t="s">
        <v>362</v>
      </c>
      <c r="U20" s="133" t="s">
        <v>356</v>
      </c>
      <c r="V20" s="176">
        <v>3</v>
      </c>
      <c r="W20" s="176">
        <v>0.9</v>
      </c>
      <c r="X20" s="177">
        <v>15</v>
      </c>
      <c r="Y20" s="178">
        <v>20</v>
      </c>
      <c r="Z20" s="179">
        <v>15</v>
      </c>
      <c r="AA20" s="180">
        <v>20</v>
      </c>
      <c r="AB20" s="181">
        <v>8</v>
      </c>
      <c r="AC20" s="182">
        <v>1850</v>
      </c>
      <c r="AD20" s="198">
        <v>4.07</v>
      </c>
    </row>
    <row r="21" spans="1:30" x14ac:dyDescent="0.35">
      <c r="A21" s="303"/>
      <c r="B21" s="101" t="s">
        <v>347</v>
      </c>
      <c r="C21" s="90" t="s">
        <v>348</v>
      </c>
      <c r="D21" s="144" t="s">
        <v>382</v>
      </c>
      <c r="E21" s="157">
        <v>10500</v>
      </c>
      <c r="F21" s="165">
        <v>10605</v>
      </c>
      <c r="G21" s="168">
        <v>1900</v>
      </c>
      <c r="H21" s="146">
        <v>1.125</v>
      </c>
      <c r="I21" s="91" t="s">
        <v>324</v>
      </c>
      <c r="J21" s="104" t="s">
        <v>337</v>
      </c>
      <c r="K21" s="97">
        <v>6</v>
      </c>
      <c r="L21" s="98" t="s">
        <v>360</v>
      </c>
      <c r="M21" s="94" t="s">
        <v>360</v>
      </c>
      <c r="N21" s="99" t="s">
        <v>360</v>
      </c>
      <c r="O21" s="102" t="s">
        <v>256</v>
      </c>
      <c r="P21" s="103" t="s">
        <v>257</v>
      </c>
      <c r="Q21" s="98" t="s">
        <v>368</v>
      </c>
      <c r="R21" s="99" t="s">
        <v>275</v>
      </c>
      <c r="S21" s="105">
        <v>1.125</v>
      </c>
      <c r="T21" s="99" t="s">
        <v>362</v>
      </c>
      <c r="U21" s="133" t="s">
        <v>356</v>
      </c>
      <c r="V21" s="176">
        <v>4</v>
      </c>
      <c r="W21" s="176">
        <v>1.2</v>
      </c>
      <c r="X21" s="177">
        <v>15</v>
      </c>
      <c r="Y21" s="178">
        <v>20</v>
      </c>
      <c r="Z21" s="179">
        <f>ROUND((1.25*0.3)+(3*0.3)+(1.25*(2500/230))+1,1)</f>
        <v>15.9</v>
      </c>
      <c r="AA21" s="180">
        <v>20</v>
      </c>
      <c r="AB21" s="181">
        <v>10.9</v>
      </c>
      <c r="AC21" s="182">
        <v>2500</v>
      </c>
      <c r="AD21" s="198">
        <v>4.13</v>
      </c>
    </row>
    <row r="22" spans="1:30" x14ac:dyDescent="0.35">
      <c r="A22" s="303"/>
      <c r="B22" s="101" t="s">
        <v>349</v>
      </c>
      <c r="C22" s="90" t="s">
        <v>350</v>
      </c>
      <c r="D22" s="144" t="s">
        <v>383</v>
      </c>
      <c r="E22" s="157">
        <v>13100</v>
      </c>
      <c r="F22" s="165">
        <v>13230</v>
      </c>
      <c r="G22" s="168">
        <v>2375</v>
      </c>
      <c r="H22" s="146">
        <v>1.125</v>
      </c>
      <c r="I22" s="91" t="s">
        <v>324</v>
      </c>
      <c r="J22" s="104" t="s">
        <v>337</v>
      </c>
      <c r="K22" s="97">
        <v>6</v>
      </c>
      <c r="L22" s="98" t="s">
        <v>361</v>
      </c>
      <c r="M22" s="94" t="s">
        <v>369</v>
      </c>
      <c r="N22" s="99" t="s">
        <v>369</v>
      </c>
      <c r="O22" s="102" t="s">
        <v>256</v>
      </c>
      <c r="P22" s="103" t="s">
        <v>257</v>
      </c>
      <c r="Q22" s="98" t="s">
        <v>371</v>
      </c>
      <c r="R22" s="99" t="s">
        <v>275</v>
      </c>
      <c r="S22" s="105">
        <v>1.375</v>
      </c>
      <c r="T22" s="99" t="s">
        <v>370</v>
      </c>
      <c r="U22" s="133" t="s">
        <v>363</v>
      </c>
      <c r="V22" s="176">
        <v>5</v>
      </c>
      <c r="W22" s="176">
        <v>1.5</v>
      </c>
      <c r="X22" s="177">
        <v>15</v>
      </c>
      <c r="Y22" s="178">
        <v>20</v>
      </c>
      <c r="Z22" s="179">
        <f>ROUND((1.25*0.3)+(4*0.3)+(1.25*(3200/230))+1,1)</f>
        <v>20</v>
      </c>
      <c r="AA22" s="180">
        <v>25</v>
      </c>
      <c r="AB22" s="181">
        <v>13.9</v>
      </c>
      <c r="AC22" s="182">
        <v>3200</v>
      </c>
      <c r="AD22" s="198">
        <v>4.1500000000000004</v>
      </c>
    </row>
    <row r="23" spans="1:30" ht="15" thickBot="1" x14ac:dyDescent="0.4">
      <c r="A23" s="303"/>
      <c r="B23" s="101" t="s">
        <v>351</v>
      </c>
      <c r="C23" s="90" t="s">
        <v>352</v>
      </c>
      <c r="D23" s="144" t="s">
        <v>384</v>
      </c>
      <c r="E23" s="157">
        <v>16800</v>
      </c>
      <c r="F23" s="165">
        <v>17010</v>
      </c>
      <c r="G23" s="168">
        <v>2850</v>
      </c>
      <c r="H23" s="146">
        <v>1.125</v>
      </c>
      <c r="I23" s="91" t="s">
        <v>324</v>
      </c>
      <c r="J23" s="104" t="s">
        <v>337</v>
      </c>
      <c r="K23" s="97">
        <v>6</v>
      </c>
      <c r="L23" s="98" t="s">
        <v>369</v>
      </c>
      <c r="M23" s="94" t="s">
        <v>372</v>
      </c>
      <c r="N23" s="99" t="s">
        <v>373</v>
      </c>
      <c r="O23" s="102" t="s">
        <v>257</v>
      </c>
      <c r="P23" s="103" t="s">
        <v>257</v>
      </c>
      <c r="Q23" s="98" t="s">
        <v>371</v>
      </c>
      <c r="R23" s="99" t="s">
        <v>275</v>
      </c>
      <c r="S23" s="105">
        <v>1.375</v>
      </c>
      <c r="T23" s="99" t="s">
        <v>370</v>
      </c>
      <c r="U23" s="133" t="s">
        <v>363</v>
      </c>
      <c r="V23" s="183">
        <v>6</v>
      </c>
      <c r="W23" s="183">
        <v>1.8</v>
      </c>
      <c r="X23" s="184">
        <v>15</v>
      </c>
      <c r="Y23" s="185">
        <v>20</v>
      </c>
      <c r="Z23" s="186">
        <f>ROUND((1.25*0.3)+(5*0.3)+(1.25*(3700/230))+1,1)</f>
        <v>23</v>
      </c>
      <c r="AA23" s="187">
        <v>25</v>
      </c>
      <c r="AB23" s="188">
        <v>16</v>
      </c>
      <c r="AC23" s="189">
        <v>3700</v>
      </c>
      <c r="AD23" s="199">
        <v>4.1500000000000004</v>
      </c>
    </row>
    <row r="24" spans="1:30" x14ac:dyDescent="0.35">
      <c r="A24" s="304">
        <v>50</v>
      </c>
      <c r="B24" s="107" t="s">
        <v>341</v>
      </c>
      <c r="C24" s="108" t="s">
        <v>342</v>
      </c>
      <c r="D24" s="148" t="s">
        <v>379</v>
      </c>
      <c r="E24" s="158">
        <v>5200</v>
      </c>
      <c r="F24" s="166">
        <v>5250</v>
      </c>
      <c r="G24" s="169">
        <v>950</v>
      </c>
      <c r="H24" s="154">
        <v>0.875</v>
      </c>
      <c r="I24" s="110" t="s">
        <v>324</v>
      </c>
      <c r="J24" s="113" t="s">
        <v>331</v>
      </c>
      <c r="K24" s="114">
        <v>3</v>
      </c>
      <c r="L24" s="115" t="s">
        <v>366</v>
      </c>
      <c r="M24" s="106" t="s">
        <v>353</v>
      </c>
      <c r="N24" s="116" t="s">
        <v>374</v>
      </c>
      <c r="O24" s="111" t="s">
        <v>256</v>
      </c>
      <c r="P24" s="112" t="s">
        <v>256</v>
      </c>
      <c r="Q24" s="115" t="s">
        <v>277</v>
      </c>
      <c r="R24" s="116" t="s">
        <v>273</v>
      </c>
      <c r="S24" s="117">
        <v>0.875</v>
      </c>
      <c r="T24" s="116" t="s">
        <v>357</v>
      </c>
      <c r="U24" s="134" t="s">
        <v>356</v>
      </c>
      <c r="V24" s="190">
        <v>2</v>
      </c>
      <c r="W24" s="190">
        <v>0.6</v>
      </c>
      <c r="X24" s="191">
        <v>15</v>
      </c>
      <c r="Y24" s="192">
        <v>20</v>
      </c>
      <c r="Z24" s="193">
        <v>15</v>
      </c>
      <c r="AA24" s="194">
        <v>20</v>
      </c>
      <c r="AB24" s="195">
        <v>5.7</v>
      </c>
      <c r="AC24" s="196">
        <v>1300</v>
      </c>
      <c r="AD24" s="217">
        <v>4.0199999999999996</v>
      </c>
    </row>
    <row r="25" spans="1:30" x14ac:dyDescent="0.35">
      <c r="A25" s="304"/>
      <c r="B25" s="107" t="s">
        <v>343</v>
      </c>
      <c r="C25" s="108" t="s">
        <v>344</v>
      </c>
      <c r="D25" s="148" t="s">
        <v>380</v>
      </c>
      <c r="E25" s="158">
        <v>6500</v>
      </c>
      <c r="F25" s="166">
        <v>6615</v>
      </c>
      <c r="G25" s="169">
        <v>1000</v>
      </c>
      <c r="H25" s="154">
        <v>0.875</v>
      </c>
      <c r="I25" s="110" t="s">
        <v>324</v>
      </c>
      <c r="J25" s="113" t="s">
        <v>331</v>
      </c>
      <c r="K25" s="114">
        <v>3</v>
      </c>
      <c r="L25" s="115" t="s">
        <v>353</v>
      </c>
      <c r="M25" s="106" t="s">
        <v>353</v>
      </c>
      <c r="N25" s="116" t="s">
        <v>375</v>
      </c>
      <c r="O25" s="111" t="s">
        <v>256</v>
      </c>
      <c r="P25" s="112" t="s">
        <v>256</v>
      </c>
      <c r="Q25" s="115" t="s">
        <v>368</v>
      </c>
      <c r="R25" s="116" t="s">
        <v>274</v>
      </c>
      <c r="S25" s="117">
        <v>1.125</v>
      </c>
      <c r="T25" s="116" t="s">
        <v>362</v>
      </c>
      <c r="U25" s="134" t="s">
        <v>356</v>
      </c>
      <c r="V25" s="176">
        <v>2</v>
      </c>
      <c r="W25" s="176">
        <v>0.6</v>
      </c>
      <c r="X25" s="177">
        <v>15</v>
      </c>
      <c r="Y25" s="178">
        <v>20</v>
      </c>
      <c r="Z25" s="179">
        <v>15</v>
      </c>
      <c r="AA25" s="180">
        <v>20</v>
      </c>
      <c r="AB25" s="181">
        <v>8.6</v>
      </c>
      <c r="AC25" s="182">
        <v>1970</v>
      </c>
      <c r="AD25" s="198">
        <v>4.03</v>
      </c>
    </row>
    <row r="26" spans="1:30" x14ac:dyDescent="0.35">
      <c r="A26" s="304"/>
      <c r="B26" s="107" t="s">
        <v>345</v>
      </c>
      <c r="C26" s="108" t="s">
        <v>346</v>
      </c>
      <c r="D26" s="148" t="s">
        <v>381</v>
      </c>
      <c r="E26" s="158">
        <v>7900</v>
      </c>
      <c r="F26" s="166">
        <v>7980</v>
      </c>
      <c r="G26" s="169">
        <v>1425</v>
      </c>
      <c r="H26" s="154">
        <v>0.875</v>
      </c>
      <c r="I26" s="110" t="s">
        <v>324</v>
      </c>
      <c r="J26" s="121" t="s">
        <v>334</v>
      </c>
      <c r="K26" s="114">
        <v>4</v>
      </c>
      <c r="L26" s="115" t="s">
        <v>354</v>
      </c>
      <c r="M26" s="106" t="s">
        <v>354</v>
      </c>
      <c r="N26" s="116" t="s">
        <v>375</v>
      </c>
      <c r="O26" s="111" t="s">
        <v>256</v>
      </c>
      <c r="P26" s="112" t="s">
        <v>256</v>
      </c>
      <c r="Q26" s="115" t="s">
        <v>368</v>
      </c>
      <c r="R26" s="116" t="s">
        <v>274</v>
      </c>
      <c r="S26" s="117">
        <v>1.125</v>
      </c>
      <c r="T26" s="116" t="s">
        <v>362</v>
      </c>
      <c r="U26" s="134" t="s">
        <v>356</v>
      </c>
      <c r="V26" s="176">
        <v>3</v>
      </c>
      <c r="W26" s="176">
        <v>0.9</v>
      </c>
      <c r="X26" s="177">
        <v>15</v>
      </c>
      <c r="Y26" s="178">
        <v>20</v>
      </c>
      <c r="Z26" s="179">
        <v>15</v>
      </c>
      <c r="AA26" s="180">
        <v>20</v>
      </c>
      <c r="AB26" s="181">
        <v>8</v>
      </c>
      <c r="AC26" s="182">
        <v>1850</v>
      </c>
      <c r="AD26" s="198">
        <v>4.07</v>
      </c>
    </row>
    <row r="27" spans="1:30" x14ac:dyDescent="0.35">
      <c r="A27" s="304"/>
      <c r="B27" s="118" t="s">
        <v>347</v>
      </c>
      <c r="C27" s="108" t="s">
        <v>348</v>
      </c>
      <c r="D27" s="148" t="s">
        <v>382</v>
      </c>
      <c r="E27" s="158">
        <v>10500</v>
      </c>
      <c r="F27" s="166">
        <v>10605</v>
      </c>
      <c r="G27" s="169">
        <v>1900</v>
      </c>
      <c r="H27" s="155">
        <v>1.125</v>
      </c>
      <c r="I27" s="109" t="s">
        <v>324</v>
      </c>
      <c r="J27" s="121" t="s">
        <v>337</v>
      </c>
      <c r="K27" s="114">
        <v>6</v>
      </c>
      <c r="L27" s="115" t="s">
        <v>354</v>
      </c>
      <c r="M27" s="106" t="s">
        <v>358</v>
      </c>
      <c r="N27" s="116" t="s">
        <v>376</v>
      </c>
      <c r="O27" s="119" t="s">
        <v>256</v>
      </c>
      <c r="P27" s="120" t="s">
        <v>256</v>
      </c>
      <c r="Q27" s="115" t="s">
        <v>368</v>
      </c>
      <c r="R27" s="116" t="s">
        <v>274</v>
      </c>
      <c r="S27" s="82">
        <v>1.125</v>
      </c>
      <c r="T27" s="116" t="s">
        <v>362</v>
      </c>
      <c r="U27" s="134" t="s">
        <v>356</v>
      </c>
      <c r="V27" s="176">
        <v>4</v>
      </c>
      <c r="W27" s="176">
        <v>1.2</v>
      </c>
      <c r="X27" s="177">
        <v>15</v>
      </c>
      <c r="Y27" s="178">
        <v>20</v>
      </c>
      <c r="Z27" s="179">
        <f>ROUND((1.25*0.3)+(3*0.3)+(1.25*(2500/230))+1,1)</f>
        <v>15.9</v>
      </c>
      <c r="AA27" s="180">
        <v>20</v>
      </c>
      <c r="AB27" s="181">
        <v>10.9</v>
      </c>
      <c r="AC27" s="182">
        <v>2500</v>
      </c>
      <c r="AD27" s="198">
        <v>4.13</v>
      </c>
    </row>
    <row r="28" spans="1:30" x14ac:dyDescent="0.35">
      <c r="A28" s="304"/>
      <c r="B28" s="118" t="s">
        <v>349</v>
      </c>
      <c r="C28" s="108" t="s">
        <v>350</v>
      </c>
      <c r="D28" s="148" t="s">
        <v>383</v>
      </c>
      <c r="E28" s="158">
        <v>13100</v>
      </c>
      <c r="F28" s="166">
        <v>13230</v>
      </c>
      <c r="G28" s="169">
        <v>2375</v>
      </c>
      <c r="H28" s="155">
        <v>1.125</v>
      </c>
      <c r="I28" s="109" t="s">
        <v>324</v>
      </c>
      <c r="J28" s="121" t="s">
        <v>337</v>
      </c>
      <c r="K28" s="114">
        <v>6</v>
      </c>
      <c r="L28" s="115" t="s">
        <v>358</v>
      </c>
      <c r="M28" s="106" t="s">
        <v>358</v>
      </c>
      <c r="N28" s="116" t="s">
        <v>377</v>
      </c>
      <c r="O28" s="119" t="s">
        <v>256</v>
      </c>
      <c r="P28" s="120" t="s">
        <v>256</v>
      </c>
      <c r="Q28" s="115" t="s">
        <v>371</v>
      </c>
      <c r="R28" s="116" t="s">
        <v>275</v>
      </c>
      <c r="S28" s="82">
        <v>1.375</v>
      </c>
      <c r="T28" s="116" t="s">
        <v>370</v>
      </c>
      <c r="U28" s="134" t="s">
        <v>356</v>
      </c>
      <c r="V28" s="176">
        <v>5</v>
      </c>
      <c r="W28" s="176">
        <v>1.5</v>
      </c>
      <c r="X28" s="177">
        <v>15</v>
      </c>
      <c r="Y28" s="178">
        <v>20</v>
      </c>
      <c r="Z28" s="179">
        <f>ROUND((1.25*0.3)+(4*0.3)+(1.25*(3200/230))+1,1)</f>
        <v>20</v>
      </c>
      <c r="AA28" s="180">
        <v>25</v>
      </c>
      <c r="AB28" s="181">
        <v>13.9</v>
      </c>
      <c r="AC28" s="182">
        <v>3200</v>
      </c>
      <c r="AD28" s="198">
        <v>4.1500000000000004</v>
      </c>
    </row>
    <row r="29" spans="1:30" ht="15" thickBot="1" x14ac:dyDescent="0.4">
      <c r="A29" s="305"/>
      <c r="B29" s="122" t="s">
        <v>351</v>
      </c>
      <c r="C29" s="123" t="s">
        <v>352</v>
      </c>
      <c r="D29" s="149" t="s">
        <v>384</v>
      </c>
      <c r="E29" s="159">
        <v>16800</v>
      </c>
      <c r="F29" s="167">
        <v>17010</v>
      </c>
      <c r="G29" s="170">
        <v>2850</v>
      </c>
      <c r="H29" s="156">
        <v>1.125</v>
      </c>
      <c r="I29" s="124" t="s">
        <v>324</v>
      </c>
      <c r="J29" s="128" t="s">
        <v>337</v>
      </c>
      <c r="K29" s="129">
        <v>6</v>
      </c>
      <c r="L29" s="130" t="s">
        <v>359</v>
      </c>
      <c r="M29" s="126" t="s">
        <v>359</v>
      </c>
      <c r="N29" s="131" t="s">
        <v>378</v>
      </c>
      <c r="O29" s="125" t="s">
        <v>257</v>
      </c>
      <c r="P29" s="127" t="s">
        <v>257</v>
      </c>
      <c r="Q29" s="130" t="s">
        <v>371</v>
      </c>
      <c r="R29" s="131" t="s">
        <v>275</v>
      </c>
      <c r="S29" s="132">
        <v>1.375</v>
      </c>
      <c r="T29" s="131" t="s">
        <v>370</v>
      </c>
      <c r="U29" s="135" t="s">
        <v>356</v>
      </c>
      <c r="V29" s="183">
        <v>6</v>
      </c>
      <c r="W29" s="183">
        <v>1.8</v>
      </c>
      <c r="X29" s="184">
        <v>15</v>
      </c>
      <c r="Y29" s="185">
        <v>20</v>
      </c>
      <c r="Z29" s="186">
        <f>ROUND((1.25*0.3)+(5*0.3)+(1.25*(3700/230))+1,1)</f>
        <v>23</v>
      </c>
      <c r="AA29" s="187">
        <v>25</v>
      </c>
      <c r="AB29" s="188">
        <v>16</v>
      </c>
      <c r="AC29" s="189">
        <v>3700</v>
      </c>
      <c r="AD29" s="199">
        <v>4.1500000000000004</v>
      </c>
    </row>
  </sheetData>
  <mergeCells count="9">
    <mergeCell ref="A16:S16"/>
    <mergeCell ref="A18:A23"/>
    <mergeCell ref="A24:A29"/>
    <mergeCell ref="W16:AC16"/>
    <mergeCell ref="W1:AA1"/>
    <mergeCell ref="AB1:AF1"/>
    <mergeCell ref="A1:S1"/>
    <mergeCell ref="A3:A8"/>
    <mergeCell ref="A9:A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92196-41BF-407A-A8EA-67E30B8EE918}">
  <dimension ref="A1:R41"/>
  <sheetViews>
    <sheetView workbookViewId="0"/>
  </sheetViews>
  <sheetFormatPr defaultRowHeight="14.5" x14ac:dyDescent="0.35"/>
  <cols>
    <col min="1" max="1" width="13.7265625" bestFit="1" customWidth="1"/>
    <col min="2" max="2" width="7.54296875" bestFit="1" customWidth="1"/>
    <col min="3" max="3" width="4.26953125" bestFit="1" customWidth="1"/>
    <col min="4" max="4" width="5.26953125" bestFit="1" customWidth="1"/>
    <col min="5" max="5" width="3.81640625" bestFit="1" customWidth="1"/>
    <col min="6" max="6" width="9.453125" bestFit="1" customWidth="1"/>
    <col min="7" max="7" width="10.26953125" bestFit="1" customWidth="1"/>
    <col min="8" max="8" width="9.453125" bestFit="1" customWidth="1"/>
    <col min="9" max="9" width="26.26953125" bestFit="1" customWidth="1"/>
    <col min="10" max="10" width="10.26953125" customWidth="1"/>
    <col min="11" max="11" width="16" customWidth="1"/>
    <col min="15" max="15" width="20.1796875" bestFit="1" customWidth="1"/>
    <col min="16" max="16" width="40.26953125" bestFit="1" customWidth="1"/>
    <col min="17" max="17" width="11.1796875" bestFit="1" customWidth="1"/>
    <col min="18" max="18" width="5" bestFit="1" customWidth="1"/>
  </cols>
  <sheetData>
    <row r="1" spans="1:18" x14ac:dyDescent="0.35">
      <c r="A1" s="1"/>
      <c r="O1" s="312" t="s">
        <v>0</v>
      </c>
      <c r="P1" s="312"/>
      <c r="Q1" s="312"/>
      <c r="R1" s="312"/>
    </row>
    <row r="2" spans="1:18" x14ac:dyDescent="0.35">
      <c r="A2" s="3"/>
      <c r="B2" s="4" t="s">
        <v>1</v>
      </c>
      <c r="C2" s="313" t="s">
        <v>2</v>
      </c>
      <c r="D2" s="313" t="s">
        <v>3</v>
      </c>
      <c r="E2" s="313">
        <v>6</v>
      </c>
      <c r="F2" s="314" t="s">
        <v>4</v>
      </c>
      <c r="G2" s="313">
        <v>0</v>
      </c>
      <c r="H2" s="314" t="s">
        <v>5</v>
      </c>
      <c r="I2" s="315" t="s">
        <v>6</v>
      </c>
      <c r="J2" s="313" t="s">
        <v>2</v>
      </c>
      <c r="K2" s="3"/>
      <c r="O2" t="s">
        <v>7</v>
      </c>
      <c r="P2" t="s">
        <v>8</v>
      </c>
      <c r="Q2" t="s">
        <v>9</v>
      </c>
      <c r="R2" t="s">
        <v>10</v>
      </c>
    </row>
    <row r="3" spans="1:18" x14ac:dyDescent="0.35">
      <c r="A3" s="3"/>
      <c r="B3" s="4" t="s">
        <v>11</v>
      </c>
      <c r="C3" s="313"/>
      <c r="D3" s="313"/>
      <c r="E3" s="313"/>
      <c r="F3" s="314"/>
      <c r="G3" s="313"/>
      <c r="H3" s="314"/>
      <c r="I3" s="315"/>
      <c r="J3" s="313"/>
      <c r="K3" s="3"/>
      <c r="O3" t="s">
        <v>12</v>
      </c>
      <c r="P3" t="s">
        <v>13</v>
      </c>
      <c r="Q3">
        <v>311</v>
      </c>
      <c r="R3" t="s">
        <v>14</v>
      </c>
    </row>
    <row r="4" spans="1:18" x14ac:dyDescent="0.35">
      <c r="A4" s="3"/>
      <c r="B4" s="4" t="s">
        <v>15</v>
      </c>
      <c r="C4" s="313"/>
      <c r="D4" s="313"/>
      <c r="E4" s="313"/>
      <c r="F4" s="314"/>
      <c r="G4" s="313"/>
      <c r="H4" s="4" t="s">
        <v>16</v>
      </c>
      <c r="I4" s="316" t="s">
        <v>17</v>
      </c>
      <c r="J4" s="313"/>
      <c r="K4" s="3"/>
      <c r="O4" t="s">
        <v>18</v>
      </c>
      <c r="P4" t="s">
        <v>19</v>
      </c>
      <c r="Q4">
        <v>311</v>
      </c>
      <c r="R4" t="s">
        <v>14</v>
      </c>
    </row>
    <row r="5" spans="1:18" ht="16" x14ac:dyDescent="0.35">
      <c r="A5" s="6" t="s">
        <v>20</v>
      </c>
      <c r="B5" s="5" t="s">
        <v>21</v>
      </c>
      <c r="C5" s="313"/>
      <c r="D5" s="313"/>
      <c r="E5" s="313"/>
      <c r="F5" s="5" t="s">
        <v>22</v>
      </c>
      <c r="G5" s="313"/>
      <c r="H5" s="5" t="s">
        <v>23</v>
      </c>
      <c r="I5" s="316"/>
      <c r="J5" s="313"/>
      <c r="K5" s="6" t="s">
        <v>24</v>
      </c>
      <c r="O5" t="s">
        <v>25</v>
      </c>
      <c r="P5" t="s">
        <v>26</v>
      </c>
      <c r="Q5">
        <v>311</v>
      </c>
      <c r="R5" t="s">
        <v>14</v>
      </c>
    </row>
    <row r="6" spans="1:18" ht="16" x14ac:dyDescent="0.35">
      <c r="A6" s="6" t="s">
        <v>27</v>
      </c>
      <c r="B6" s="6" t="s">
        <v>28</v>
      </c>
      <c r="C6" s="6" t="s">
        <v>29</v>
      </c>
      <c r="D6" s="6" t="s">
        <v>30</v>
      </c>
      <c r="E6" s="6" t="s">
        <v>31</v>
      </c>
      <c r="F6" s="6" t="s">
        <v>32</v>
      </c>
      <c r="G6" s="6" t="s">
        <v>33</v>
      </c>
      <c r="H6" s="6" t="s">
        <v>34</v>
      </c>
      <c r="I6" s="6" t="s">
        <v>35</v>
      </c>
      <c r="J6" s="6" t="s">
        <v>36</v>
      </c>
      <c r="K6" s="6" t="s">
        <v>37</v>
      </c>
      <c r="O6" t="s">
        <v>38</v>
      </c>
      <c r="P6" t="s">
        <v>39</v>
      </c>
      <c r="Q6">
        <v>311</v>
      </c>
      <c r="R6" t="s">
        <v>14</v>
      </c>
    </row>
    <row r="7" spans="1:18" x14ac:dyDescent="0.35">
      <c r="A7" s="7" t="s">
        <v>40</v>
      </c>
      <c r="B7" s="7" t="s">
        <v>1</v>
      </c>
      <c r="C7" s="7" t="s">
        <v>2</v>
      </c>
      <c r="D7" s="7" t="s">
        <v>3</v>
      </c>
      <c r="E7" s="7">
        <v>6</v>
      </c>
      <c r="F7" s="7" t="s">
        <v>2</v>
      </c>
      <c r="G7" s="7">
        <v>53</v>
      </c>
      <c r="H7" s="7" t="s">
        <v>41</v>
      </c>
      <c r="I7" s="7" t="s">
        <v>42</v>
      </c>
      <c r="J7" s="7" t="s">
        <v>2</v>
      </c>
      <c r="K7" s="7" t="s">
        <v>43</v>
      </c>
      <c r="O7" t="s">
        <v>44</v>
      </c>
      <c r="P7" t="s">
        <v>13</v>
      </c>
      <c r="Q7">
        <v>311</v>
      </c>
      <c r="R7" t="s">
        <v>14</v>
      </c>
    </row>
    <row r="8" spans="1:18" x14ac:dyDescent="0.35">
      <c r="A8" s="7" t="s">
        <v>45</v>
      </c>
      <c r="B8" s="7" t="s">
        <v>1</v>
      </c>
      <c r="C8" s="7" t="s">
        <v>2</v>
      </c>
      <c r="D8" s="7" t="s">
        <v>3</v>
      </c>
      <c r="E8" s="7">
        <v>6</v>
      </c>
      <c r="F8" s="7" t="s">
        <v>2</v>
      </c>
      <c r="G8" s="7">
        <v>66</v>
      </c>
      <c r="H8" s="7" t="s">
        <v>41</v>
      </c>
      <c r="I8" s="7" t="s">
        <v>42</v>
      </c>
      <c r="J8" s="7" t="s">
        <v>2</v>
      </c>
      <c r="K8" s="7" t="s">
        <v>46</v>
      </c>
      <c r="O8" t="s">
        <v>47</v>
      </c>
      <c r="P8" t="s">
        <v>48</v>
      </c>
      <c r="Q8">
        <v>311</v>
      </c>
      <c r="R8" t="s">
        <v>14</v>
      </c>
    </row>
    <row r="9" spans="1:18" x14ac:dyDescent="0.35">
      <c r="A9" s="7" t="s">
        <v>49</v>
      </c>
      <c r="B9" s="7" t="s">
        <v>1</v>
      </c>
      <c r="C9" s="7" t="s">
        <v>2</v>
      </c>
      <c r="D9" s="7" t="s">
        <v>3</v>
      </c>
      <c r="E9" s="7">
        <v>6</v>
      </c>
      <c r="F9" s="7" t="s">
        <v>2</v>
      </c>
      <c r="G9" s="7">
        <v>80</v>
      </c>
      <c r="H9" s="7" t="s">
        <v>41</v>
      </c>
      <c r="I9" s="7" t="s">
        <v>42</v>
      </c>
      <c r="J9" s="7" t="s">
        <v>2</v>
      </c>
      <c r="K9" s="7" t="s">
        <v>50</v>
      </c>
      <c r="O9" t="s">
        <v>51</v>
      </c>
      <c r="P9" t="s">
        <v>26</v>
      </c>
      <c r="Q9">
        <v>311</v>
      </c>
      <c r="R9" t="s">
        <v>14</v>
      </c>
    </row>
    <row r="10" spans="1:18" x14ac:dyDescent="0.35">
      <c r="A10" s="7" t="s">
        <v>52</v>
      </c>
      <c r="B10" s="7" t="s">
        <v>1</v>
      </c>
      <c r="C10" s="7" t="s">
        <v>2</v>
      </c>
      <c r="D10" s="7" t="s">
        <v>3</v>
      </c>
      <c r="E10" s="7">
        <v>6</v>
      </c>
      <c r="F10" s="7" t="s">
        <v>2</v>
      </c>
      <c r="G10" s="7">
        <v>111</v>
      </c>
      <c r="H10" s="7" t="s">
        <v>41</v>
      </c>
      <c r="I10" s="7" t="s">
        <v>42</v>
      </c>
      <c r="J10" s="7" t="s">
        <v>2</v>
      </c>
      <c r="K10" s="7" t="s">
        <v>53</v>
      </c>
      <c r="O10" t="s">
        <v>54</v>
      </c>
      <c r="P10" t="s">
        <v>39</v>
      </c>
      <c r="Q10">
        <v>311</v>
      </c>
      <c r="R10" t="s">
        <v>14</v>
      </c>
    </row>
    <row r="11" spans="1:18" x14ac:dyDescent="0.35">
      <c r="A11" s="7" t="s">
        <v>55</v>
      </c>
      <c r="B11" s="7" t="s">
        <v>1</v>
      </c>
      <c r="C11" s="7" t="s">
        <v>2</v>
      </c>
      <c r="D11" s="7" t="s">
        <v>3</v>
      </c>
      <c r="E11" s="7">
        <v>6</v>
      </c>
      <c r="F11" s="7" t="s">
        <v>2</v>
      </c>
      <c r="G11" s="7">
        <v>138</v>
      </c>
      <c r="H11" s="7" t="s">
        <v>41</v>
      </c>
      <c r="I11" s="7" t="s">
        <v>42</v>
      </c>
      <c r="J11" s="7" t="s">
        <v>2</v>
      </c>
      <c r="K11" s="7" t="s">
        <v>56</v>
      </c>
      <c r="O11" t="s">
        <v>57</v>
      </c>
      <c r="P11" t="s">
        <v>58</v>
      </c>
      <c r="Q11">
        <v>311</v>
      </c>
      <c r="R11" t="s">
        <v>14</v>
      </c>
    </row>
    <row r="12" spans="1:18" x14ac:dyDescent="0.35">
      <c r="A12" s="7" t="s">
        <v>59</v>
      </c>
      <c r="B12" s="7" t="s">
        <v>1</v>
      </c>
      <c r="C12" s="7" t="s">
        <v>2</v>
      </c>
      <c r="D12" s="7" t="s">
        <v>3</v>
      </c>
      <c r="E12" s="7">
        <v>6</v>
      </c>
      <c r="F12" s="7" t="s">
        <v>2</v>
      </c>
      <c r="G12" s="7">
        <v>176</v>
      </c>
      <c r="H12" s="7" t="s">
        <v>41</v>
      </c>
      <c r="I12" s="7" t="s">
        <v>42</v>
      </c>
      <c r="J12" s="7" t="s">
        <v>2</v>
      </c>
      <c r="K12" s="7" t="s">
        <v>299</v>
      </c>
      <c r="O12" t="s">
        <v>60</v>
      </c>
      <c r="P12" t="s">
        <v>61</v>
      </c>
      <c r="Q12">
        <v>311</v>
      </c>
      <c r="R12" t="s">
        <v>14</v>
      </c>
    </row>
    <row r="13" spans="1:18" x14ac:dyDescent="0.3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O13" t="s">
        <v>62</v>
      </c>
      <c r="P13" t="s">
        <v>63</v>
      </c>
      <c r="Q13">
        <v>311</v>
      </c>
      <c r="R13" t="s">
        <v>14</v>
      </c>
    </row>
    <row r="14" spans="1:18" x14ac:dyDescent="0.35">
      <c r="A14" s="7" t="s">
        <v>64</v>
      </c>
      <c r="B14" s="7" t="s">
        <v>1</v>
      </c>
      <c r="C14" s="7" t="s">
        <v>2</v>
      </c>
      <c r="D14" s="7" t="s">
        <v>3</v>
      </c>
      <c r="E14" s="7">
        <v>6</v>
      </c>
      <c r="F14" s="7" t="s">
        <v>65</v>
      </c>
      <c r="G14" s="7">
        <v>52</v>
      </c>
      <c r="H14" s="7" t="s">
        <v>42</v>
      </c>
      <c r="I14" s="7" t="s">
        <v>42</v>
      </c>
      <c r="J14" s="7" t="s">
        <v>2</v>
      </c>
      <c r="K14" s="7" t="s">
        <v>66</v>
      </c>
      <c r="O14" t="s">
        <v>67</v>
      </c>
      <c r="P14" t="s">
        <v>68</v>
      </c>
      <c r="Q14">
        <v>311</v>
      </c>
      <c r="R14" t="s">
        <v>14</v>
      </c>
    </row>
    <row r="15" spans="1:18" x14ac:dyDescent="0.35">
      <c r="A15" s="7" t="s">
        <v>69</v>
      </c>
      <c r="B15" s="7" t="s">
        <v>1</v>
      </c>
      <c r="C15" s="7" t="s">
        <v>2</v>
      </c>
      <c r="D15" s="7" t="s">
        <v>3</v>
      </c>
      <c r="E15" s="7">
        <v>6</v>
      </c>
      <c r="F15" s="7" t="s">
        <v>65</v>
      </c>
      <c r="G15" s="7">
        <v>65</v>
      </c>
      <c r="H15" s="7" t="s">
        <v>42</v>
      </c>
      <c r="I15" s="7" t="s">
        <v>42</v>
      </c>
      <c r="J15" s="7" t="s">
        <v>2</v>
      </c>
      <c r="K15" s="7" t="s">
        <v>70</v>
      </c>
      <c r="O15" t="s">
        <v>71</v>
      </c>
      <c r="P15" t="s">
        <v>72</v>
      </c>
      <c r="Q15">
        <v>311</v>
      </c>
      <c r="R15" t="s">
        <v>14</v>
      </c>
    </row>
    <row r="16" spans="1:18" x14ac:dyDescent="0.35">
      <c r="A16" s="7" t="s">
        <v>73</v>
      </c>
      <c r="B16" s="7" t="s">
        <v>1</v>
      </c>
      <c r="C16" s="7" t="s">
        <v>2</v>
      </c>
      <c r="D16" s="7" t="s">
        <v>3</v>
      </c>
      <c r="E16" s="7">
        <v>6</v>
      </c>
      <c r="F16" s="7" t="s">
        <v>65</v>
      </c>
      <c r="G16" s="7">
        <v>79</v>
      </c>
      <c r="H16" s="7" t="s">
        <v>42</v>
      </c>
      <c r="I16" s="7" t="s">
        <v>42</v>
      </c>
      <c r="J16" s="7" t="s">
        <v>2</v>
      </c>
      <c r="K16" s="7" t="s">
        <v>74</v>
      </c>
      <c r="O16" t="s">
        <v>75</v>
      </c>
      <c r="P16" t="s">
        <v>76</v>
      </c>
      <c r="Q16">
        <v>311</v>
      </c>
      <c r="R16" t="s">
        <v>14</v>
      </c>
    </row>
    <row r="17" spans="1:18" x14ac:dyDescent="0.35">
      <c r="A17" s="7" t="s">
        <v>77</v>
      </c>
      <c r="B17" s="7" t="s">
        <v>1</v>
      </c>
      <c r="C17" s="7" t="s">
        <v>2</v>
      </c>
      <c r="D17" s="7" t="s">
        <v>3</v>
      </c>
      <c r="E17" s="7">
        <v>6</v>
      </c>
      <c r="F17" s="7" t="s">
        <v>65</v>
      </c>
      <c r="G17" s="7">
        <v>105</v>
      </c>
      <c r="H17" s="7" t="s">
        <v>42</v>
      </c>
      <c r="I17" s="7" t="s">
        <v>42</v>
      </c>
      <c r="J17" s="7" t="s">
        <v>2</v>
      </c>
      <c r="K17" s="7" t="s">
        <v>78</v>
      </c>
      <c r="O17" t="s">
        <v>79</v>
      </c>
      <c r="P17" t="s">
        <v>80</v>
      </c>
      <c r="Q17">
        <v>311</v>
      </c>
      <c r="R17" t="s">
        <v>14</v>
      </c>
    </row>
    <row r="18" spans="1:18" x14ac:dyDescent="0.35">
      <c r="A18" s="7" t="s">
        <v>81</v>
      </c>
      <c r="B18" s="7" t="s">
        <v>1</v>
      </c>
      <c r="C18" s="7" t="s">
        <v>2</v>
      </c>
      <c r="D18" s="7" t="s">
        <v>3</v>
      </c>
      <c r="E18" s="7">
        <v>6</v>
      </c>
      <c r="F18" s="7" t="s">
        <v>65</v>
      </c>
      <c r="G18" s="7">
        <v>131</v>
      </c>
      <c r="H18" s="7" t="s">
        <v>42</v>
      </c>
      <c r="I18" s="7" t="s">
        <v>42</v>
      </c>
      <c r="J18" s="7" t="s">
        <v>2</v>
      </c>
      <c r="K18" s="7" t="s">
        <v>82</v>
      </c>
      <c r="O18" t="s">
        <v>83</v>
      </c>
      <c r="P18" t="s">
        <v>84</v>
      </c>
      <c r="Q18">
        <v>311</v>
      </c>
      <c r="R18" t="s">
        <v>14</v>
      </c>
    </row>
    <row r="19" spans="1:18" x14ac:dyDescent="0.35">
      <c r="A19" s="7" t="s">
        <v>85</v>
      </c>
      <c r="B19" s="7" t="s">
        <v>1</v>
      </c>
      <c r="C19" s="7" t="s">
        <v>2</v>
      </c>
      <c r="D19" s="7" t="s">
        <v>3</v>
      </c>
      <c r="E19" s="7">
        <v>6</v>
      </c>
      <c r="F19" s="7" t="s">
        <v>65</v>
      </c>
      <c r="G19" s="7">
        <v>168</v>
      </c>
      <c r="H19" s="7" t="s">
        <v>42</v>
      </c>
      <c r="I19" s="7" t="s">
        <v>42</v>
      </c>
      <c r="J19" s="7" t="s">
        <v>2</v>
      </c>
      <c r="K19" s="7" t="s">
        <v>86</v>
      </c>
      <c r="O19" t="s">
        <v>87</v>
      </c>
      <c r="P19" t="s">
        <v>88</v>
      </c>
      <c r="Q19">
        <v>311</v>
      </c>
      <c r="R19" t="s">
        <v>14</v>
      </c>
    </row>
    <row r="20" spans="1:18" x14ac:dyDescent="0.3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O20" t="s">
        <v>89</v>
      </c>
      <c r="P20" t="s">
        <v>90</v>
      </c>
      <c r="Q20">
        <v>311</v>
      </c>
      <c r="R20" t="s">
        <v>14</v>
      </c>
    </row>
    <row r="21" spans="1:18" x14ac:dyDescent="0.35">
      <c r="A21" s="8"/>
      <c r="O21" t="s">
        <v>91</v>
      </c>
      <c r="P21" t="s">
        <v>92</v>
      </c>
      <c r="Q21">
        <v>311</v>
      </c>
      <c r="R21" t="s">
        <v>14</v>
      </c>
    </row>
    <row r="22" spans="1:18" x14ac:dyDescent="0.35">
      <c r="A22" s="7" t="s">
        <v>40</v>
      </c>
      <c r="B22" s="7" t="s">
        <v>1</v>
      </c>
      <c r="C22" s="7" t="s">
        <v>2</v>
      </c>
      <c r="D22" s="7" t="s">
        <v>3</v>
      </c>
      <c r="E22" s="7">
        <v>6</v>
      </c>
      <c r="F22" s="7" t="s">
        <v>2</v>
      </c>
      <c r="G22" s="7">
        <v>53</v>
      </c>
      <c r="H22" s="7" t="s">
        <v>41</v>
      </c>
      <c r="I22" s="7" t="s">
        <v>1</v>
      </c>
      <c r="J22" s="7" t="s">
        <v>2</v>
      </c>
      <c r="K22" s="7" t="s">
        <v>233</v>
      </c>
      <c r="L22" s="311" t="s">
        <v>255</v>
      </c>
      <c r="O22" t="s">
        <v>93</v>
      </c>
      <c r="P22" t="s">
        <v>94</v>
      </c>
      <c r="Q22">
        <v>311</v>
      </c>
      <c r="R22" t="s">
        <v>14</v>
      </c>
    </row>
    <row r="23" spans="1:18" x14ac:dyDescent="0.35">
      <c r="A23" s="7" t="s">
        <v>45</v>
      </c>
      <c r="B23" s="7" t="s">
        <v>1</v>
      </c>
      <c r="C23" s="7" t="s">
        <v>2</v>
      </c>
      <c r="D23" s="7" t="s">
        <v>3</v>
      </c>
      <c r="E23" s="7">
        <v>6</v>
      </c>
      <c r="F23" s="7" t="s">
        <v>2</v>
      </c>
      <c r="G23" s="7">
        <v>66</v>
      </c>
      <c r="H23" s="7" t="s">
        <v>41</v>
      </c>
      <c r="I23" s="7" t="s">
        <v>1</v>
      </c>
      <c r="J23" s="7" t="s">
        <v>2</v>
      </c>
      <c r="K23" s="7" t="s">
        <v>234</v>
      </c>
      <c r="L23" s="311"/>
      <c r="O23" t="s">
        <v>95</v>
      </c>
      <c r="P23" t="s">
        <v>96</v>
      </c>
      <c r="Q23">
        <v>311</v>
      </c>
      <c r="R23" t="s">
        <v>14</v>
      </c>
    </row>
    <row r="24" spans="1:18" x14ac:dyDescent="0.35">
      <c r="A24" s="7" t="s">
        <v>49</v>
      </c>
      <c r="B24" s="7" t="s">
        <v>1</v>
      </c>
      <c r="C24" s="7" t="s">
        <v>2</v>
      </c>
      <c r="D24" s="7" t="s">
        <v>3</v>
      </c>
      <c r="E24" s="7">
        <v>6</v>
      </c>
      <c r="F24" s="7" t="s">
        <v>2</v>
      </c>
      <c r="G24" s="7">
        <v>80</v>
      </c>
      <c r="H24" s="7" t="s">
        <v>41</v>
      </c>
      <c r="I24" s="7" t="s">
        <v>1</v>
      </c>
      <c r="J24" s="7" t="s">
        <v>2</v>
      </c>
      <c r="K24" s="7" t="s">
        <v>235</v>
      </c>
      <c r="L24" s="311"/>
      <c r="O24" t="s">
        <v>97</v>
      </c>
      <c r="P24" t="s">
        <v>98</v>
      </c>
      <c r="Q24">
        <v>311</v>
      </c>
      <c r="R24" t="s">
        <v>14</v>
      </c>
    </row>
    <row r="25" spans="1:18" x14ac:dyDescent="0.35">
      <c r="A25" s="7" t="s">
        <v>52</v>
      </c>
      <c r="B25" s="7" t="s">
        <v>1</v>
      </c>
      <c r="C25" s="7" t="s">
        <v>2</v>
      </c>
      <c r="D25" s="7" t="s">
        <v>3</v>
      </c>
      <c r="E25" s="7">
        <v>6</v>
      </c>
      <c r="F25" s="7" t="s">
        <v>2</v>
      </c>
      <c r="G25" s="7">
        <v>111</v>
      </c>
      <c r="H25" s="7" t="s">
        <v>41</v>
      </c>
      <c r="I25" s="7" t="s">
        <v>1</v>
      </c>
      <c r="J25" s="7" t="s">
        <v>2</v>
      </c>
      <c r="K25" s="7" t="s">
        <v>236</v>
      </c>
      <c r="L25" s="311"/>
      <c r="O25" t="s">
        <v>99</v>
      </c>
      <c r="P25" t="s">
        <v>100</v>
      </c>
      <c r="Q25">
        <v>311</v>
      </c>
      <c r="R25" t="s">
        <v>14</v>
      </c>
    </row>
    <row r="26" spans="1:18" x14ac:dyDescent="0.35">
      <c r="A26" s="7" t="s">
        <v>55</v>
      </c>
      <c r="B26" s="7" t="s">
        <v>1</v>
      </c>
      <c r="C26" s="7" t="s">
        <v>2</v>
      </c>
      <c r="D26" s="7" t="s">
        <v>3</v>
      </c>
      <c r="E26" s="7">
        <v>6</v>
      </c>
      <c r="F26" s="7" t="s">
        <v>2</v>
      </c>
      <c r="G26" s="7">
        <v>138</v>
      </c>
      <c r="H26" s="7" t="s">
        <v>41</v>
      </c>
      <c r="I26" s="7" t="s">
        <v>1</v>
      </c>
      <c r="J26" s="7" t="s">
        <v>2</v>
      </c>
      <c r="K26" s="7" t="s">
        <v>237</v>
      </c>
      <c r="L26" s="311"/>
      <c r="O26" t="s">
        <v>101</v>
      </c>
      <c r="P26" t="s">
        <v>102</v>
      </c>
      <c r="Q26">
        <v>311</v>
      </c>
      <c r="R26" t="s">
        <v>14</v>
      </c>
    </row>
    <row r="27" spans="1:18" x14ac:dyDescent="0.35">
      <c r="A27" s="7" t="s">
        <v>59</v>
      </c>
      <c r="B27" s="7" t="s">
        <v>1</v>
      </c>
      <c r="C27" s="7" t="s">
        <v>2</v>
      </c>
      <c r="D27" s="7" t="s">
        <v>3</v>
      </c>
      <c r="E27" s="7">
        <v>6</v>
      </c>
      <c r="F27" s="7" t="s">
        <v>2</v>
      </c>
      <c r="G27" s="7">
        <v>178</v>
      </c>
      <c r="H27" s="7" t="s">
        <v>41</v>
      </c>
      <c r="I27" s="7" t="s">
        <v>1</v>
      </c>
      <c r="J27" s="7" t="s">
        <v>2</v>
      </c>
      <c r="K27" s="7" t="s">
        <v>238</v>
      </c>
      <c r="L27" s="311"/>
      <c r="O27" t="s">
        <v>103</v>
      </c>
      <c r="P27" t="s">
        <v>104</v>
      </c>
      <c r="Q27">
        <v>311</v>
      </c>
      <c r="R27" t="s">
        <v>14</v>
      </c>
    </row>
    <row r="28" spans="1:18" x14ac:dyDescent="0.3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311"/>
      <c r="O28" t="s">
        <v>105</v>
      </c>
      <c r="P28" t="s">
        <v>106</v>
      </c>
      <c r="Q28">
        <v>311</v>
      </c>
      <c r="R28" t="s">
        <v>14</v>
      </c>
    </row>
    <row r="29" spans="1:18" x14ac:dyDescent="0.35">
      <c r="A29" s="7" t="s">
        <v>64</v>
      </c>
      <c r="B29" s="7" t="s">
        <v>1</v>
      </c>
      <c r="C29" s="7" t="s">
        <v>2</v>
      </c>
      <c r="D29" s="7" t="s">
        <v>3</v>
      </c>
      <c r="E29" s="7">
        <v>6</v>
      </c>
      <c r="F29" s="7" t="s">
        <v>65</v>
      </c>
      <c r="G29" s="7">
        <v>52</v>
      </c>
      <c r="H29" s="7" t="s">
        <v>42</v>
      </c>
      <c r="I29" s="7" t="s">
        <v>1</v>
      </c>
      <c r="J29" s="7" t="s">
        <v>2</v>
      </c>
      <c r="K29" s="7" t="s">
        <v>227</v>
      </c>
      <c r="L29" s="311"/>
      <c r="O29" t="s">
        <v>107</v>
      </c>
      <c r="P29" t="s">
        <v>108</v>
      </c>
      <c r="Q29">
        <v>311</v>
      </c>
      <c r="R29" t="s">
        <v>14</v>
      </c>
    </row>
    <row r="30" spans="1:18" x14ac:dyDescent="0.35">
      <c r="A30" s="7" t="s">
        <v>69</v>
      </c>
      <c r="B30" s="7" t="s">
        <v>1</v>
      </c>
      <c r="C30" s="7" t="s">
        <v>2</v>
      </c>
      <c r="D30" s="7" t="s">
        <v>3</v>
      </c>
      <c r="E30" s="7">
        <v>6</v>
      </c>
      <c r="F30" s="7" t="s">
        <v>65</v>
      </c>
      <c r="G30" s="7">
        <v>65</v>
      </c>
      <c r="H30" s="7" t="s">
        <v>42</v>
      </c>
      <c r="I30" s="7" t="s">
        <v>1</v>
      </c>
      <c r="J30" s="7" t="s">
        <v>2</v>
      </c>
      <c r="K30" s="7" t="s">
        <v>228</v>
      </c>
      <c r="L30" s="311"/>
      <c r="O30" t="s">
        <v>109</v>
      </c>
      <c r="P30" t="s">
        <v>106</v>
      </c>
      <c r="Q30">
        <v>311</v>
      </c>
      <c r="R30" t="s">
        <v>14</v>
      </c>
    </row>
    <row r="31" spans="1:18" x14ac:dyDescent="0.35">
      <c r="A31" s="7" t="s">
        <v>73</v>
      </c>
      <c r="B31" s="7" t="s">
        <v>1</v>
      </c>
      <c r="C31" s="7" t="s">
        <v>2</v>
      </c>
      <c r="D31" s="7" t="s">
        <v>3</v>
      </c>
      <c r="E31" s="7">
        <v>6</v>
      </c>
      <c r="F31" s="7" t="s">
        <v>65</v>
      </c>
      <c r="G31" s="7">
        <v>79</v>
      </c>
      <c r="H31" s="7" t="s">
        <v>42</v>
      </c>
      <c r="I31" s="7" t="s">
        <v>1</v>
      </c>
      <c r="J31" s="7" t="s">
        <v>2</v>
      </c>
      <c r="K31" s="7" t="s">
        <v>229</v>
      </c>
      <c r="L31" s="311"/>
      <c r="O31" t="s">
        <v>110</v>
      </c>
      <c r="P31" t="s">
        <v>111</v>
      </c>
      <c r="Q31">
        <v>311</v>
      </c>
      <c r="R31" t="s">
        <v>14</v>
      </c>
    </row>
    <row r="32" spans="1:18" x14ac:dyDescent="0.35">
      <c r="A32" s="7" t="s">
        <v>77</v>
      </c>
      <c r="B32" s="7" t="s">
        <v>1</v>
      </c>
      <c r="C32" s="7" t="s">
        <v>2</v>
      </c>
      <c r="D32" s="7" t="s">
        <v>3</v>
      </c>
      <c r="E32" s="7">
        <v>6</v>
      </c>
      <c r="F32" s="7" t="s">
        <v>65</v>
      </c>
      <c r="G32" s="7">
        <v>105</v>
      </c>
      <c r="H32" s="7" t="s">
        <v>42</v>
      </c>
      <c r="I32" s="7" t="s">
        <v>1</v>
      </c>
      <c r="J32" s="7" t="s">
        <v>2</v>
      </c>
      <c r="K32" s="7" t="s">
        <v>230</v>
      </c>
      <c r="L32" s="311"/>
      <c r="O32" t="s">
        <v>112</v>
      </c>
      <c r="P32" t="s">
        <v>113</v>
      </c>
      <c r="Q32">
        <v>311</v>
      </c>
      <c r="R32" t="s">
        <v>14</v>
      </c>
    </row>
    <row r="33" spans="1:18" x14ac:dyDescent="0.35">
      <c r="A33" s="7" t="s">
        <v>81</v>
      </c>
      <c r="B33" s="7" t="s">
        <v>1</v>
      </c>
      <c r="C33" s="7" t="s">
        <v>2</v>
      </c>
      <c r="D33" s="7" t="s">
        <v>3</v>
      </c>
      <c r="E33" s="7">
        <v>6</v>
      </c>
      <c r="F33" s="7" t="s">
        <v>65</v>
      </c>
      <c r="G33" s="7">
        <v>131</v>
      </c>
      <c r="H33" s="7" t="s">
        <v>42</v>
      </c>
      <c r="I33" s="7" t="s">
        <v>1</v>
      </c>
      <c r="J33" s="7" t="s">
        <v>2</v>
      </c>
      <c r="K33" s="7" t="s">
        <v>231</v>
      </c>
      <c r="L33" s="311"/>
      <c r="O33" t="s">
        <v>114</v>
      </c>
      <c r="P33" t="s">
        <v>115</v>
      </c>
      <c r="Q33">
        <v>311</v>
      </c>
      <c r="R33" t="s">
        <v>14</v>
      </c>
    </row>
    <row r="34" spans="1:18" x14ac:dyDescent="0.35">
      <c r="A34" s="7" t="s">
        <v>85</v>
      </c>
      <c r="B34" s="7" t="s">
        <v>1</v>
      </c>
      <c r="C34" s="7" t="s">
        <v>2</v>
      </c>
      <c r="D34" s="7" t="s">
        <v>3</v>
      </c>
      <c r="E34" s="7">
        <v>6</v>
      </c>
      <c r="F34" s="7" t="s">
        <v>65</v>
      </c>
      <c r="G34" s="7">
        <v>168</v>
      </c>
      <c r="H34" s="7" t="s">
        <v>42</v>
      </c>
      <c r="I34" s="7" t="s">
        <v>1</v>
      </c>
      <c r="J34" s="7" t="s">
        <v>2</v>
      </c>
      <c r="K34" s="7" t="s">
        <v>232</v>
      </c>
      <c r="L34" s="311"/>
      <c r="O34" t="s">
        <v>116</v>
      </c>
      <c r="P34" t="s">
        <v>117</v>
      </c>
      <c r="Q34">
        <v>311</v>
      </c>
      <c r="R34" t="s">
        <v>14</v>
      </c>
    </row>
    <row r="35" spans="1:18" x14ac:dyDescent="0.35">
      <c r="A35" s="8"/>
      <c r="O35" t="s">
        <v>118</v>
      </c>
      <c r="P35" t="s">
        <v>119</v>
      </c>
      <c r="Q35">
        <v>311</v>
      </c>
      <c r="R35" t="s">
        <v>14</v>
      </c>
    </row>
    <row r="36" spans="1:18" x14ac:dyDescent="0.35">
      <c r="A36" s="8"/>
      <c r="O36" t="s">
        <v>120</v>
      </c>
      <c r="P36" t="s">
        <v>121</v>
      </c>
      <c r="Q36">
        <v>311</v>
      </c>
      <c r="R36" t="s">
        <v>14</v>
      </c>
    </row>
    <row r="37" spans="1:18" x14ac:dyDescent="0.35">
      <c r="A37" s="8"/>
      <c r="O37" t="s">
        <v>122</v>
      </c>
      <c r="P37" t="s">
        <v>123</v>
      </c>
      <c r="Q37">
        <v>311</v>
      </c>
      <c r="R37" t="s">
        <v>14</v>
      </c>
    </row>
    <row r="38" spans="1:18" x14ac:dyDescent="0.35">
      <c r="A38" s="8"/>
      <c r="O38" t="s">
        <v>124</v>
      </c>
      <c r="P38" t="s">
        <v>125</v>
      </c>
      <c r="Q38">
        <v>311</v>
      </c>
      <c r="R38" t="s">
        <v>14</v>
      </c>
    </row>
    <row r="39" spans="1:18" x14ac:dyDescent="0.35">
      <c r="A39" s="8"/>
    </row>
    <row r="40" spans="1:18" x14ac:dyDescent="0.35">
      <c r="A40" s="8"/>
    </row>
    <row r="41" spans="1:18" x14ac:dyDescent="0.35">
      <c r="A41" s="8"/>
    </row>
  </sheetData>
  <mergeCells count="11">
    <mergeCell ref="L22:L34"/>
    <mergeCell ref="O1:R1"/>
    <mergeCell ref="C2:C5"/>
    <mergeCell ref="D2:D5"/>
    <mergeCell ref="E2:E5"/>
    <mergeCell ref="F2:F4"/>
    <mergeCell ref="G2:G5"/>
    <mergeCell ref="H2:H3"/>
    <mergeCell ref="I2:I3"/>
    <mergeCell ref="J2:J5"/>
    <mergeCell ref="I4:I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5FFB3-099B-4500-AA3F-C4836BC4BB80}">
  <dimension ref="A1:C19"/>
  <sheetViews>
    <sheetView workbookViewId="0">
      <selection sqref="A1:B1"/>
    </sheetView>
  </sheetViews>
  <sheetFormatPr defaultRowHeight="14.5" x14ac:dyDescent="0.35"/>
  <cols>
    <col min="1" max="1" width="17.453125" bestFit="1" customWidth="1"/>
    <col min="2" max="2" width="21.81640625" bestFit="1" customWidth="1"/>
    <col min="3" max="3" width="38.26953125" bestFit="1" customWidth="1"/>
  </cols>
  <sheetData>
    <row r="1" spans="1:3" ht="26" x14ac:dyDescent="0.35">
      <c r="A1" s="323" t="s">
        <v>210</v>
      </c>
      <c r="B1" s="324"/>
    </row>
    <row r="2" spans="1:3" ht="26" x14ac:dyDescent="0.6">
      <c r="A2" s="325" t="s">
        <v>29</v>
      </c>
      <c r="B2" s="326"/>
    </row>
    <row r="3" spans="1:3" ht="16" x14ac:dyDescent="0.4">
      <c r="A3" s="327" t="s">
        <v>199</v>
      </c>
      <c r="B3" s="328"/>
      <c r="C3" t="s">
        <v>216</v>
      </c>
    </row>
    <row r="4" spans="1:3" ht="16" x14ac:dyDescent="0.4">
      <c r="A4" s="321" t="s">
        <v>200</v>
      </c>
      <c r="B4" s="322"/>
      <c r="C4" t="s">
        <v>211</v>
      </c>
    </row>
    <row r="5" spans="1:3" ht="16" x14ac:dyDescent="0.4">
      <c r="A5" s="329" t="s">
        <v>201</v>
      </c>
      <c r="B5" s="330"/>
      <c r="C5" t="s">
        <v>211</v>
      </c>
    </row>
    <row r="6" spans="1:3" x14ac:dyDescent="0.35">
      <c r="A6" s="51" t="s">
        <v>202</v>
      </c>
      <c r="B6" s="52" t="s">
        <v>203</v>
      </c>
      <c r="C6" t="s">
        <v>212</v>
      </c>
    </row>
    <row r="7" spans="1:3" x14ac:dyDescent="0.35">
      <c r="A7" s="39" t="s">
        <v>202</v>
      </c>
      <c r="B7" s="40" t="s">
        <v>204</v>
      </c>
    </row>
    <row r="8" spans="1:3" x14ac:dyDescent="0.35">
      <c r="A8" s="39" t="s">
        <v>202</v>
      </c>
      <c r="B8" s="40" t="s">
        <v>205</v>
      </c>
    </row>
    <row r="9" spans="1:3" x14ac:dyDescent="0.35">
      <c r="A9" s="43" t="s">
        <v>202</v>
      </c>
      <c r="B9" s="44" t="s">
        <v>206</v>
      </c>
    </row>
    <row r="10" spans="1:3" x14ac:dyDescent="0.35">
      <c r="A10" s="45" t="s">
        <v>177</v>
      </c>
      <c r="B10" s="46" t="s">
        <v>203</v>
      </c>
      <c r="C10" t="s">
        <v>212</v>
      </c>
    </row>
    <row r="11" spans="1:3" x14ac:dyDescent="0.35">
      <c r="A11" s="41" t="s">
        <v>177</v>
      </c>
      <c r="B11" s="42" t="s">
        <v>204</v>
      </c>
    </row>
    <row r="12" spans="1:3" x14ac:dyDescent="0.35">
      <c r="A12" s="47" t="s">
        <v>177</v>
      </c>
      <c r="B12" s="48" t="s">
        <v>206</v>
      </c>
    </row>
    <row r="13" spans="1:3" x14ac:dyDescent="0.35">
      <c r="A13" s="49" t="s">
        <v>202</v>
      </c>
      <c r="B13" s="50" t="s">
        <v>207</v>
      </c>
      <c r="C13" t="s">
        <v>213</v>
      </c>
    </row>
    <row r="14" spans="1:3" x14ac:dyDescent="0.35">
      <c r="A14" s="39" t="s">
        <v>177</v>
      </c>
      <c r="B14" s="40" t="s">
        <v>207</v>
      </c>
      <c r="C14" t="s">
        <v>214</v>
      </c>
    </row>
    <row r="15" spans="1:3" x14ac:dyDescent="0.35">
      <c r="A15" s="45" t="s">
        <v>202</v>
      </c>
      <c r="B15" s="46" t="s">
        <v>208</v>
      </c>
      <c r="C15" t="s">
        <v>215</v>
      </c>
    </row>
    <row r="16" spans="1:3" x14ac:dyDescent="0.35">
      <c r="A16" s="49" t="s">
        <v>177</v>
      </c>
      <c r="B16" s="50" t="s">
        <v>208</v>
      </c>
      <c r="C16" t="s">
        <v>215</v>
      </c>
    </row>
    <row r="17" spans="1:3" x14ac:dyDescent="0.35">
      <c r="A17" s="317" t="s">
        <v>209</v>
      </c>
      <c r="B17" s="318"/>
      <c r="C17" t="s">
        <v>217</v>
      </c>
    </row>
    <row r="18" spans="1:3" x14ac:dyDescent="0.35">
      <c r="A18" s="319"/>
      <c r="B18" s="320"/>
    </row>
    <row r="19" spans="1:3" ht="16" x14ac:dyDescent="0.4">
      <c r="A19" s="321" t="s">
        <v>176</v>
      </c>
      <c r="B19" s="322"/>
      <c r="C19" t="s">
        <v>218</v>
      </c>
    </row>
  </sheetData>
  <mergeCells count="7">
    <mergeCell ref="A17:B18"/>
    <mergeCell ref="A19:B19"/>
    <mergeCell ref="A1:B1"/>
    <mergeCell ref="A2:B2"/>
    <mergeCell ref="A3:B3"/>
    <mergeCell ref="A4:B4"/>
    <mergeCell ref="A5:B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CFDD2-1621-4E1C-939A-F807C08F6D51}">
  <dimension ref="A1:S33"/>
  <sheetViews>
    <sheetView workbookViewId="0">
      <selection activeCell="A18" sqref="A18"/>
    </sheetView>
  </sheetViews>
  <sheetFormatPr defaultColWidth="9.81640625" defaultRowHeight="14.5" x14ac:dyDescent="0.35"/>
  <cols>
    <col min="1" max="1" width="15.26953125" customWidth="1"/>
  </cols>
  <sheetData>
    <row r="1" spans="1:19" ht="14.5" customHeight="1" x14ac:dyDescent="0.35">
      <c r="A1" s="347" t="s">
        <v>149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</row>
    <row r="2" spans="1:19" ht="14.5" customHeight="1" x14ac:dyDescent="0.35">
      <c r="A2" s="348"/>
      <c r="B2" s="348"/>
      <c r="C2" s="348"/>
      <c r="D2" s="348"/>
      <c r="E2" s="348"/>
      <c r="F2" s="347"/>
      <c r="G2" s="347"/>
      <c r="H2" s="347"/>
      <c r="I2" s="347"/>
      <c r="J2" s="347"/>
      <c r="K2" s="347"/>
      <c r="L2" s="347"/>
    </row>
    <row r="3" spans="1:19" x14ac:dyDescent="0.35">
      <c r="A3" s="338" t="s">
        <v>253</v>
      </c>
      <c r="B3" s="338" t="s">
        <v>224</v>
      </c>
      <c r="C3" s="338"/>
      <c r="D3" s="338" t="s">
        <v>151</v>
      </c>
      <c r="E3" s="338" t="s">
        <v>152</v>
      </c>
      <c r="F3" s="27"/>
      <c r="G3" s="338" t="s">
        <v>153</v>
      </c>
      <c r="H3" s="338"/>
      <c r="I3" s="338"/>
      <c r="J3" s="338"/>
      <c r="K3" s="338"/>
      <c r="L3" s="344" t="s">
        <v>154</v>
      </c>
      <c r="M3" s="345"/>
      <c r="N3" s="345"/>
      <c r="O3" s="345"/>
      <c r="P3" s="346"/>
    </row>
    <row r="4" spans="1:19" x14ac:dyDescent="0.35">
      <c r="A4" s="338"/>
      <c r="B4" s="338"/>
      <c r="C4" s="338"/>
      <c r="D4" s="338"/>
      <c r="E4" s="338"/>
      <c r="F4" s="27"/>
      <c r="G4" s="338" t="s">
        <v>155</v>
      </c>
      <c r="H4" s="338" t="s">
        <v>156</v>
      </c>
      <c r="I4" s="338" t="s">
        <v>157</v>
      </c>
      <c r="J4" s="343" t="s">
        <v>226</v>
      </c>
      <c r="K4" s="343"/>
      <c r="L4" s="340" t="s">
        <v>155</v>
      </c>
      <c r="M4" s="340" t="s">
        <v>156</v>
      </c>
      <c r="N4" s="350" t="s">
        <v>157</v>
      </c>
      <c r="O4" s="343" t="s">
        <v>226</v>
      </c>
      <c r="P4" s="343"/>
    </row>
    <row r="5" spans="1:19" x14ac:dyDescent="0.35">
      <c r="A5" s="338"/>
      <c r="B5" s="349" t="s">
        <v>158</v>
      </c>
      <c r="C5" s="349"/>
      <c r="D5" s="338"/>
      <c r="E5" s="338"/>
      <c r="F5" s="27"/>
      <c r="G5" s="338"/>
      <c r="H5" s="338"/>
      <c r="I5" s="338"/>
      <c r="J5" s="342" t="s">
        <v>167</v>
      </c>
      <c r="K5" s="342" t="s">
        <v>168</v>
      </c>
      <c r="L5" s="338"/>
      <c r="M5" s="338"/>
      <c r="N5" s="344"/>
      <c r="O5" s="342" t="s">
        <v>167</v>
      </c>
      <c r="P5" s="342" t="s">
        <v>168</v>
      </c>
    </row>
    <row r="6" spans="1:19" x14ac:dyDescent="0.35">
      <c r="A6" s="338"/>
      <c r="B6" s="349"/>
      <c r="C6" s="349"/>
      <c r="D6" s="338"/>
      <c r="E6" s="338"/>
      <c r="F6" s="27"/>
      <c r="G6" s="27" t="s">
        <v>159</v>
      </c>
      <c r="H6" s="338"/>
      <c r="I6" s="338"/>
      <c r="J6" s="342"/>
      <c r="K6" s="342"/>
      <c r="L6" s="27" t="s">
        <v>159</v>
      </c>
      <c r="M6" s="338"/>
      <c r="N6" s="344"/>
      <c r="O6" s="342"/>
      <c r="P6" s="342"/>
    </row>
    <row r="7" spans="1:19" x14ac:dyDescent="0.35">
      <c r="A7" s="7" t="s">
        <v>469</v>
      </c>
      <c r="B7" s="331">
        <v>5300</v>
      </c>
      <c r="C7" s="331"/>
      <c r="D7" s="28">
        <v>950</v>
      </c>
      <c r="E7" s="29">
        <v>2</v>
      </c>
      <c r="F7" s="29">
        <v>1</v>
      </c>
      <c r="G7" s="30">
        <v>1.2</v>
      </c>
      <c r="H7" s="30">
        <v>15</v>
      </c>
      <c r="I7" s="29">
        <v>20</v>
      </c>
      <c r="J7" s="30">
        <v>15</v>
      </c>
      <c r="K7" s="29">
        <v>20</v>
      </c>
      <c r="L7" s="30">
        <v>0.6</v>
      </c>
      <c r="M7" s="30">
        <v>15</v>
      </c>
      <c r="N7" s="76">
        <v>20</v>
      </c>
      <c r="O7" s="30">
        <v>15</v>
      </c>
      <c r="P7" s="29">
        <v>20</v>
      </c>
    </row>
    <row r="8" spans="1:19" x14ac:dyDescent="0.35">
      <c r="A8" s="7" t="s">
        <v>470</v>
      </c>
      <c r="B8" s="331">
        <v>6600</v>
      </c>
      <c r="C8" s="331"/>
      <c r="D8" s="28">
        <v>1000</v>
      </c>
      <c r="E8" s="29">
        <v>2</v>
      </c>
      <c r="F8" s="29">
        <v>2</v>
      </c>
      <c r="G8" s="30">
        <v>1.2</v>
      </c>
      <c r="H8" s="30">
        <v>15</v>
      </c>
      <c r="I8" s="29">
        <v>20</v>
      </c>
      <c r="J8" s="30">
        <v>15</v>
      </c>
      <c r="K8" s="29">
        <v>20</v>
      </c>
      <c r="L8" s="30">
        <v>0.6</v>
      </c>
      <c r="M8" s="30">
        <v>15</v>
      </c>
      <c r="N8" s="76">
        <v>20</v>
      </c>
      <c r="O8" s="30">
        <v>15</v>
      </c>
      <c r="P8" s="29">
        <v>20</v>
      </c>
    </row>
    <row r="9" spans="1:19" x14ac:dyDescent="0.35">
      <c r="A9" s="7" t="s">
        <v>471</v>
      </c>
      <c r="B9" s="331">
        <v>8000</v>
      </c>
      <c r="C9" s="331"/>
      <c r="D9" s="28">
        <v>1425</v>
      </c>
      <c r="E9" s="29">
        <v>3</v>
      </c>
      <c r="F9" s="29">
        <v>3</v>
      </c>
      <c r="G9" s="30">
        <v>1.8</v>
      </c>
      <c r="H9" s="30">
        <v>15</v>
      </c>
      <c r="I9" s="29">
        <v>20</v>
      </c>
      <c r="J9" s="30">
        <v>15</v>
      </c>
      <c r="K9" s="29">
        <v>20</v>
      </c>
      <c r="L9" s="30">
        <v>0.9</v>
      </c>
      <c r="M9" s="30">
        <v>15</v>
      </c>
      <c r="N9" s="76">
        <v>20</v>
      </c>
      <c r="O9" s="30">
        <v>15</v>
      </c>
      <c r="P9" s="29">
        <v>20</v>
      </c>
      <c r="S9" t="e">
        <f>IF(#REF!=A7,1,0)</f>
        <v>#REF!</v>
      </c>
    </row>
    <row r="10" spans="1:19" x14ac:dyDescent="0.35">
      <c r="A10" s="7" t="s">
        <v>472</v>
      </c>
      <c r="B10" s="331">
        <v>11100</v>
      </c>
      <c r="C10" s="331"/>
      <c r="D10" s="28">
        <v>1900</v>
      </c>
      <c r="E10" s="29">
        <v>4</v>
      </c>
      <c r="F10" s="29">
        <v>4</v>
      </c>
      <c r="G10" s="30">
        <v>2.4</v>
      </c>
      <c r="H10" s="30">
        <v>15</v>
      </c>
      <c r="I10" s="29">
        <v>20</v>
      </c>
      <c r="J10" s="30">
        <v>15</v>
      </c>
      <c r="K10" s="29">
        <v>20</v>
      </c>
      <c r="L10" s="30">
        <v>1.2</v>
      </c>
      <c r="M10" s="30">
        <v>15</v>
      </c>
      <c r="N10" s="76">
        <v>20</v>
      </c>
      <c r="O10" s="30">
        <v>15</v>
      </c>
      <c r="P10" s="29">
        <v>20</v>
      </c>
    </row>
    <row r="11" spans="1:19" x14ac:dyDescent="0.35">
      <c r="A11" s="7" t="s">
        <v>473</v>
      </c>
      <c r="B11" s="331">
        <v>13800</v>
      </c>
      <c r="C11" s="331"/>
      <c r="D11" s="28">
        <v>2375</v>
      </c>
      <c r="E11" s="29">
        <v>5</v>
      </c>
      <c r="F11" s="29">
        <v>5</v>
      </c>
      <c r="G11" s="30">
        <v>3</v>
      </c>
      <c r="H11" s="30">
        <v>15</v>
      </c>
      <c r="I11" s="29">
        <v>20</v>
      </c>
      <c r="J11" s="30">
        <v>15</v>
      </c>
      <c r="K11" s="29">
        <v>20</v>
      </c>
      <c r="L11" s="30">
        <v>1.5</v>
      </c>
      <c r="M11" s="30">
        <v>15</v>
      </c>
      <c r="N11" s="76">
        <v>20</v>
      </c>
      <c r="O11" s="30">
        <v>15</v>
      </c>
      <c r="P11" s="29">
        <v>20</v>
      </c>
    </row>
    <row r="12" spans="1:19" x14ac:dyDescent="0.35">
      <c r="A12" s="7" t="s">
        <v>474</v>
      </c>
      <c r="B12" s="331">
        <v>17600</v>
      </c>
      <c r="C12" s="331"/>
      <c r="D12" s="29">
        <v>2850</v>
      </c>
      <c r="E12" s="29">
        <v>6</v>
      </c>
      <c r="F12" s="29">
        <v>6</v>
      </c>
      <c r="G12" s="30">
        <v>3.6</v>
      </c>
      <c r="H12" s="30">
        <v>15</v>
      </c>
      <c r="I12" s="29">
        <v>20</v>
      </c>
      <c r="J12" s="30">
        <v>15</v>
      </c>
      <c r="K12" s="29">
        <v>20</v>
      </c>
      <c r="L12" s="30">
        <v>1.8</v>
      </c>
      <c r="M12" s="30">
        <v>15</v>
      </c>
      <c r="N12" s="76">
        <v>20</v>
      </c>
      <c r="O12" s="30">
        <v>15</v>
      </c>
      <c r="P12" s="29">
        <v>20</v>
      </c>
    </row>
    <row r="13" spans="1:19" x14ac:dyDescent="0.35">
      <c r="A13" s="7" t="s">
        <v>66</v>
      </c>
      <c r="B13" s="331">
        <v>5200</v>
      </c>
      <c r="C13" s="331"/>
      <c r="D13" s="28">
        <v>950</v>
      </c>
      <c r="E13" s="29">
        <v>2</v>
      </c>
      <c r="F13" s="2">
        <v>1</v>
      </c>
      <c r="G13" s="289"/>
      <c r="H13" s="289"/>
      <c r="I13" s="2"/>
      <c r="J13" s="289"/>
      <c r="K13" s="2"/>
      <c r="L13" s="30">
        <v>0.6</v>
      </c>
      <c r="M13" s="30">
        <v>15</v>
      </c>
      <c r="N13" s="29">
        <v>20</v>
      </c>
      <c r="O13" s="30">
        <v>15</v>
      </c>
      <c r="P13" s="29">
        <v>20</v>
      </c>
      <c r="Q13" s="77">
        <v>5.7</v>
      </c>
      <c r="R13" s="78">
        <v>1300</v>
      </c>
    </row>
    <row r="14" spans="1:19" x14ac:dyDescent="0.35">
      <c r="A14" s="7" t="s">
        <v>70</v>
      </c>
      <c r="B14" s="331">
        <v>6500</v>
      </c>
      <c r="C14" s="331"/>
      <c r="D14" s="28">
        <v>1000</v>
      </c>
      <c r="E14" s="29">
        <v>2</v>
      </c>
      <c r="F14" s="2">
        <v>2</v>
      </c>
      <c r="G14" s="289"/>
      <c r="H14" s="289"/>
      <c r="I14" s="2"/>
      <c r="J14" s="289"/>
      <c r="K14" s="2"/>
      <c r="L14" s="30">
        <v>0.6</v>
      </c>
      <c r="M14" s="30">
        <v>15</v>
      </c>
      <c r="N14" s="29">
        <v>20</v>
      </c>
      <c r="O14" s="30">
        <v>15</v>
      </c>
      <c r="P14" s="29">
        <v>20</v>
      </c>
      <c r="Q14" s="77">
        <v>8.6</v>
      </c>
      <c r="R14" s="78">
        <v>1970</v>
      </c>
    </row>
    <row r="15" spans="1:19" x14ac:dyDescent="0.35">
      <c r="A15" s="7" t="s">
        <v>74</v>
      </c>
      <c r="B15" s="331">
        <v>7900</v>
      </c>
      <c r="C15" s="331"/>
      <c r="D15" s="28">
        <v>1425</v>
      </c>
      <c r="E15" s="29">
        <v>3</v>
      </c>
      <c r="F15" s="2">
        <v>3</v>
      </c>
      <c r="G15" s="289"/>
      <c r="H15" s="289"/>
      <c r="I15" s="2"/>
      <c r="J15" s="289"/>
      <c r="K15" s="2"/>
      <c r="L15" s="30">
        <v>0.9</v>
      </c>
      <c r="M15" s="30">
        <v>15</v>
      </c>
      <c r="N15" s="29">
        <v>20</v>
      </c>
      <c r="O15" s="30">
        <v>15</v>
      </c>
      <c r="P15" s="29">
        <v>20</v>
      </c>
      <c r="Q15" s="77">
        <v>8</v>
      </c>
      <c r="R15" s="78">
        <v>1850</v>
      </c>
    </row>
    <row r="16" spans="1:19" x14ac:dyDescent="0.35">
      <c r="A16" s="7" t="s">
        <v>78</v>
      </c>
      <c r="B16" s="331">
        <v>10500</v>
      </c>
      <c r="C16" s="331"/>
      <c r="D16" s="28">
        <v>1900</v>
      </c>
      <c r="E16" s="29">
        <v>4</v>
      </c>
      <c r="F16" s="2">
        <v>4</v>
      </c>
      <c r="G16" s="289"/>
      <c r="H16" s="289"/>
      <c r="I16" s="2"/>
      <c r="J16" s="289"/>
      <c r="K16" s="2"/>
      <c r="L16" s="30">
        <v>1.2</v>
      </c>
      <c r="M16" s="30">
        <v>15</v>
      </c>
      <c r="N16" s="29">
        <v>20</v>
      </c>
      <c r="O16" s="30">
        <f>ROUND((1.25*0.3)+(3*0.3)+(1.25*(2500/230))+1,1)</f>
        <v>15.9</v>
      </c>
      <c r="P16" s="29">
        <v>20</v>
      </c>
      <c r="Q16" s="77">
        <v>10.9</v>
      </c>
      <c r="R16" s="78">
        <v>2500</v>
      </c>
    </row>
    <row r="17" spans="1:18" x14ac:dyDescent="0.35">
      <c r="A17" s="7" t="s">
        <v>82</v>
      </c>
      <c r="B17" s="331">
        <v>13100</v>
      </c>
      <c r="C17" s="331"/>
      <c r="D17" s="28">
        <v>2375</v>
      </c>
      <c r="E17" s="29">
        <v>5</v>
      </c>
      <c r="F17" s="2">
        <v>5</v>
      </c>
      <c r="G17" s="289"/>
      <c r="H17" s="289"/>
      <c r="I17" s="2"/>
      <c r="J17" s="289"/>
      <c r="K17" s="2"/>
      <c r="L17" s="30">
        <v>1.5</v>
      </c>
      <c r="M17" s="30">
        <v>15</v>
      </c>
      <c r="N17" s="29">
        <v>20</v>
      </c>
      <c r="O17" s="30">
        <f>ROUND((1.25*0.3)+(4*0.3)+(1.25*(3200/230))+1,1)</f>
        <v>20</v>
      </c>
      <c r="P17" s="29">
        <v>25</v>
      </c>
      <c r="Q17" s="77">
        <v>13.9</v>
      </c>
      <c r="R17" s="78">
        <v>3200</v>
      </c>
    </row>
    <row r="18" spans="1:18" x14ac:dyDescent="0.35">
      <c r="A18" s="7" t="s">
        <v>86</v>
      </c>
      <c r="B18" s="331">
        <v>16800</v>
      </c>
      <c r="C18" s="331"/>
      <c r="D18" s="29">
        <v>2850</v>
      </c>
      <c r="E18" s="29">
        <v>6</v>
      </c>
      <c r="F18" s="2">
        <v>6</v>
      </c>
      <c r="G18" s="289"/>
      <c r="H18" s="289"/>
      <c r="I18" s="2"/>
      <c r="J18" s="289"/>
      <c r="K18" s="2"/>
      <c r="L18" s="30">
        <v>1.8</v>
      </c>
      <c r="M18" s="30">
        <v>15</v>
      </c>
      <c r="N18" s="29">
        <v>20</v>
      </c>
      <c r="O18" s="30">
        <f>ROUND((1.25*0.3)+(5*0.3)+(1.25*(3700/230))+1,1)</f>
        <v>23</v>
      </c>
      <c r="P18" s="29">
        <v>25</v>
      </c>
      <c r="Q18" s="77">
        <v>16</v>
      </c>
      <c r="R18" s="78">
        <v>3700</v>
      </c>
    </row>
    <row r="19" spans="1:18" ht="9" customHeight="1" x14ac:dyDescent="0.35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</row>
    <row r="20" spans="1:18" ht="9" customHeight="1" x14ac:dyDescent="0.35"/>
    <row r="21" spans="1:18" ht="9" customHeight="1" x14ac:dyDescent="0.35">
      <c r="A21" s="338" t="s">
        <v>265</v>
      </c>
      <c r="B21" s="338" t="s">
        <v>224</v>
      </c>
      <c r="C21" s="338"/>
      <c r="D21" s="338" t="s">
        <v>151</v>
      </c>
      <c r="E21" s="338" t="s">
        <v>152</v>
      </c>
      <c r="F21" s="27"/>
      <c r="G21" s="338" t="s">
        <v>153</v>
      </c>
      <c r="H21" s="338"/>
      <c r="I21" s="338"/>
      <c r="J21" s="338"/>
      <c r="K21" s="338"/>
      <c r="L21" s="344" t="s">
        <v>154</v>
      </c>
      <c r="M21" s="345"/>
      <c r="N21" s="345"/>
      <c r="O21" s="345"/>
      <c r="P21" s="346"/>
    </row>
    <row r="22" spans="1:18" ht="14.5" customHeight="1" x14ac:dyDescent="0.35">
      <c r="A22" s="338"/>
      <c r="B22" s="338"/>
      <c r="C22" s="338"/>
      <c r="D22" s="338"/>
      <c r="E22" s="338"/>
      <c r="F22" s="27"/>
      <c r="G22" s="338" t="s">
        <v>155</v>
      </c>
      <c r="H22" s="338" t="s">
        <v>156</v>
      </c>
      <c r="I22" s="338" t="s">
        <v>157</v>
      </c>
      <c r="J22" s="343" t="s">
        <v>226</v>
      </c>
      <c r="K22" s="343"/>
      <c r="L22" s="339" t="s">
        <v>155</v>
      </c>
      <c r="M22" s="339" t="s">
        <v>156</v>
      </c>
      <c r="N22" s="339" t="s">
        <v>157</v>
      </c>
      <c r="O22" s="332" t="s">
        <v>226</v>
      </c>
      <c r="P22" s="333"/>
    </row>
    <row r="23" spans="1:18" x14ac:dyDescent="0.35">
      <c r="A23" s="338"/>
      <c r="B23" s="349" t="s">
        <v>158</v>
      </c>
      <c r="C23" s="349"/>
      <c r="D23" s="338"/>
      <c r="E23" s="338"/>
      <c r="F23" s="27"/>
      <c r="G23" s="338"/>
      <c r="H23" s="338"/>
      <c r="I23" s="338"/>
      <c r="J23" s="342" t="s">
        <v>167</v>
      </c>
      <c r="K23" s="342" t="s">
        <v>168</v>
      </c>
      <c r="L23" s="340"/>
      <c r="M23" s="341"/>
      <c r="N23" s="341"/>
      <c r="O23" s="334" t="s">
        <v>167</v>
      </c>
      <c r="P23" s="334" t="s">
        <v>168</v>
      </c>
    </row>
    <row r="24" spans="1:18" x14ac:dyDescent="0.35">
      <c r="A24" s="338"/>
      <c r="B24" s="349"/>
      <c r="C24" s="349"/>
      <c r="D24" s="338"/>
      <c r="E24" s="338"/>
      <c r="F24" s="27"/>
      <c r="G24" s="27" t="s">
        <v>159</v>
      </c>
      <c r="H24" s="338"/>
      <c r="I24" s="338"/>
      <c r="J24" s="342"/>
      <c r="K24" s="342"/>
      <c r="L24" s="27" t="s">
        <v>159</v>
      </c>
      <c r="M24" s="340"/>
      <c r="N24" s="340"/>
      <c r="O24" s="335"/>
      <c r="P24" s="335"/>
    </row>
    <row r="25" spans="1:18" x14ac:dyDescent="0.35">
      <c r="A25" s="7" t="s">
        <v>233</v>
      </c>
      <c r="B25" s="331">
        <v>5300</v>
      </c>
      <c r="C25" s="331"/>
      <c r="D25" s="28">
        <v>950</v>
      </c>
      <c r="E25" s="29">
        <v>2</v>
      </c>
      <c r="F25" s="29"/>
      <c r="G25" s="30">
        <v>1.2</v>
      </c>
      <c r="H25" s="30">
        <v>15</v>
      </c>
      <c r="I25" s="29">
        <v>20</v>
      </c>
      <c r="J25" s="30">
        <v>15</v>
      </c>
      <c r="K25" s="29">
        <v>20</v>
      </c>
      <c r="L25" s="30">
        <v>0.6</v>
      </c>
      <c r="M25" s="30">
        <v>15</v>
      </c>
      <c r="N25" s="76">
        <v>20</v>
      </c>
      <c r="O25" s="30">
        <v>15</v>
      </c>
      <c r="P25" s="29">
        <v>20</v>
      </c>
    </row>
    <row r="26" spans="1:18" x14ac:dyDescent="0.35">
      <c r="A26" s="7" t="s">
        <v>234</v>
      </c>
      <c r="B26" s="331">
        <v>6600</v>
      </c>
      <c r="C26" s="331"/>
      <c r="D26" s="28">
        <v>1000</v>
      </c>
      <c r="E26" s="29">
        <v>2</v>
      </c>
      <c r="F26" s="29"/>
      <c r="G26" s="30">
        <v>1.2</v>
      </c>
      <c r="H26" s="30">
        <v>15</v>
      </c>
      <c r="I26" s="29">
        <v>20</v>
      </c>
      <c r="J26" s="30">
        <v>15</v>
      </c>
      <c r="K26" s="29">
        <v>20</v>
      </c>
      <c r="L26" s="30">
        <v>0.6</v>
      </c>
      <c r="M26" s="30">
        <v>15</v>
      </c>
      <c r="N26" s="76">
        <v>20</v>
      </c>
      <c r="O26" s="30">
        <v>15</v>
      </c>
      <c r="P26" s="29">
        <v>20</v>
      </c>
    </row>
    <row r="27" spans="1:18" x14ac:dyDescent="0.35">
      <c r="A27" s="7" t="s">
        <v>235</v>
      </c>
      <c r="B27" s="331">
        <v>8000</v>
      </c>
      <c r="C27" s="331"/>
      <c r="D27" s="28">
        <v>1425</v>
      </c>
      <c r="E27" s="29">
        <v>3</v>
      </c>
      <c r="F27" s="29"/>
      <c r="G27" s="30">
        <v>1.8</v>
      </c>
      <c r="H27" s="30">
        <v>15</v>
      </c>
      <c r="I27" s="29">
        <v>20</v>
      </c>
      <c r="J27" s="30">
        <v>15</v>
      </c>
      <c r="K27" s="29">
        <v>20</v>
      </c>
      <c r="L27" s="30">
        <v>0.9</v>
      </c>
      <c r="M27" s="30">
        <v>15</v>
      </c>
      <c r="N27" s="76">
        <v>20</v>
      </c>
      <c r="O27" s="30">
        <v>15</v>
      </c>
      <c r="P27" s="29">
        <v>20</v>
      </c>
    </row>
    <row r="28" spans="1:18" x14ac:dyDescent="0.35">
      <c r="A28" s="7" t="s">
        <v>236</v>
      </c>
      <c r="B28" s="331">
        <v>11100</v>
      </c>
      <c r="C28" s="331"/>
      <c r="D28" s="28">
        <v>1900</v>
      </c>
      <c r="E28" s="29">
        <v>4</v>
      </c>
      <c r="F28" s="29"/>
      <c r="G28" s="30">
        <v>2.4</v>
      </c>
      <c r="H28" s="30">
        <v>15</v>
      </c>
      <c r="I28" s="29">
        <v>20</v>
      </c>
      <c r="J28" s="30">
        <v>15</v>
      </c>
      <c r="K28" s="29">
        <v>20</v>
      </c>
      <c r="L28" s="30">
        <v>1.2</v>
      </c>
      <c r="M28" s="30">
        <v>15</v>
      </c>
      <c r="N28" s="76">
        <v>20</v>
      </c>
      <c r="O28" s="30">
        <v>15</v>
      </c>
      <c r="P28" s="29">
        <v>20</v>
      </c>
    </row>
    <row r="29" spans="1:18" x14ac:dyDescent="0.35">
      <c r="A29" s="7" t="s">
        <v>237</v>
      </c>
      <c r="B29" s="331">
        <v>13800</v>
      </c>
      <c r="C29" s="331"/>
      <c r="D29" s="28">
        <v>2375</v>
      </c>
      <c r="E29" s="29">
        <v>5</v>
      </c>
      <c r="F29" s="29"/>
      <c r="G29" s="30">
        <v>3</v>
      </c>
      <c r="H29" s="30">
        <v>15</v>
      </c>
      <c r="I29" s="29">
        <v>20</v>
      </c>
      <c r="J29" s="30">
        <v>15</v>
      </c>
      <c r="K29" s="29">
        <v>20</v>
      </c>
      <c r="L29" s="30">
        <v>1.5</v>
      </c>
      <c r="M29" s="30">
        <v>15</v>
      </c>
      <c r="N29" s="76">
        <v>20</v>
      </c>
      <c r="O29" s="30">
        <v>15</v>
      </c>
      <c r="P29" s="29">
        <v>20</v>
      </c>
    </row>
    <row r="30" spans="1:18" x14ac:dyDescent="0.35">
      <c r="A30" s="7" t="s">
        <v>301</v>
      </c>
      <c r="B30" s="331">
        <v>17600</v>
      </c>
      <c r="C30" s="331"/>
      <c r="D30" s="29">
        <v>2850</v>
      </c>
      <c r="E30" s="29">
        <v>6</v>
      </c>
      <c r="F30" s="29"/>
      <c r="G30" s="30">
        <v>3.6</v>
      </c>
      <c r="H30" s="30">
        <v>15</v>
      </c>
      <c r="I30" s="29">
        <v>20</v>
      </c>
      <c r="J30" s="30">
        <v>15</v>
      </c>
      <c r="K30" s="29">
        <v>20</v>
      </c>
      <c r="L30" s="30">
        <v>1.8</v>
      </c>
      <c r="M30" s="30">
        <v>15</v>
      </c>
      <c r="N30" s="76">
        <v>20</v>
      </c>
      <c r="O30" s="30">
        <v>15</v>
      </c>
      <c r="P30" s="29">
        <v>20</v>
      </c>
    </row>
    <row r="31" spans="1:18" x14ac:dyDescent="0.35">
      <c r="A31" s="32" t="s">
        <v>160</v>
      </c>
      <c r="B31" s="31"/>
      <c r="C31" s="31"/>
      <c r="D31" s="31"/>
      <c r="E31" s="31"/>
      <c r="F31" s="31"/>
      <c r="G31" s="31"/>
      <c r="H31" s="31"/>
      <c r="I31" s="31"/>
      <c r="J31" s="54"/>
      <c r="K31" s="54"/>
      <c r="L31" s="54"/>
    </row>
    <row r="32" spans="1:18" x14ac:dyDescent="0.35">
      <c r="A32" s="337" t="s">
        <v>161</v>
      </c>
      <c r="B32" s="337"/>
      <c r="C32" s="337"/>
      <c r="D32" s="337"/>
      <c r="E32" s="337"/>
      <c r="F32" s="337"/>
      <c r="G32" s="337"/>
      <c r="H32" s="337"/>
      <c r="I32" s="337"/>
      <c r="J32" s="337"/>
      <c r="K32" s="337"/>
    </row>
    <row r="33" spans="1:14" x14ac:dyDescent="0.35">
      <c r="A33" s="336" t="s">
        <v>300</v>
      </c>
      <c r="B33" s="336"/>
      <c r="C33" s="336"/>
      <c r="D33" s="336"/>
      <c r="E33" s="336"/>
      <c r="F33" s="336"/>
      <c r="G33" s="336"/>
      <c r="H33" s="336"/>
      <c r="I33" s="336"/>
      <c r="J33" s="336"/>
      <c r="K33" s="336"/>
      <c r="L33" s="336"/>
      <c r="M33" s="336"/>
      <c r="N33" s="336"/>
    </row>
  </sheetData>
  <mergeCells count="59">
    <mergeCell ref="H4:H6"/>
    <mergeCell ref="I4:I6"/>
    <mergeCell ref="N22:N24"/>
    <mergeCell ref="A21:A24"/>
    <mergeCell ref="J4:K4"/>
    <mergeCell ref="J5:J6"/>
    <mergeCell ref="K5:K6"/>
    <mergeCell ref="M4:M6"/>
    <mergeCell ref="N4:N6"/>
    <mergeCell ref="B21:C22"/>
    <mergeCell ref="D21:D24"/>
    <mergeCell ref="E21:E24"/>
    <mergeCell ref="B23:C24"/>
    <mergeCell ref="G22:G23"/>
    <mergeCell ref="J22:K22"/>
    <mergeCell ref="J23:J24"/>
    <mergeCell ref="G3:K3"/>
    <mergeCell ref="G21:K21"/>
    <mergeCell ref="A1:L2"/>
    <mergeCell ref="B11:C11"/>
    <mergeCell ref="B12:C12"/>
    <mergeCell ref="B8:C8"/>
    <mergeCell ref="B9:C9"/>
    <mergeCell ref="B10:C10"/>
    <mergeCell ref="L4:L5"/>
    <mergeCell ref="B5:C6"/>
    <mergeCell ref="B7:C7"/>
    <mergeCell ref="A3:A6"/>
    <mergeCell ref="B3:C4"/>
    <mergeCell ref="D3:D6"/>
    <mergeCell ref="E3:E6"/>
    <mergeCell ref="G4:G5"/>
    <mergeCell ref="O4:P4"/>
    <mergeCell ref="O5:O6"/>
    <mergeCell ref="P5:P6"/>
    <mergeCell ref="L3:P3"/>
    <mergeCell ref="L21:P21"/>
    <mergeCell ref="O22:P22"/>
    <mergeCell ref="O23:O24"/>
    <mergeCell ref="P23:P24"/>
    <mergeCell ref="A33:N33"/>
    <mergeCell ref="B30:C30"/>
    <mergeCell ref="A32:K32"/>
    <mergeCell ref="B25:C25"/>
    <mergeCell ref="B26:C26"/>
    <mergeCell ref="B27:C27"/>
    <mergeCell ref="B28:C28"/>
    <mergeCell ref="B29:C29"/>
    <mergeCell ref="H22:H24"/>
    <mergeCell ref="I22:I24"/>
    <mergeCell ref="L22:L23"/>
    <mergeCell ref="M22:M24"/>
    <mergeCell ref="K23:K24"/>
    <mergeCell ref="B18:C18"/>
    <mergeCell ref="B13:C13"/>
    <mergeCell ref="B14:C14"/>
    <mergeCell ref="B15:C15"/>
    <mergeCell ref="B16:C16"/>
    <mergeCell ref="B17:C1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162DE-7288-4B92-A7FF-893FD3BB7A97}">
  <dimension ref="A1:N29"/>
  <sheetViews>
    <sheetView workbookViewId="0">
      <selection sqref="A1:L2"/>
    </sheetView>
  </sheetViews>
  <sheetFormatPr defaultColWidth="14.453125" defaultRowHeight="14.5" x14ac:dyDescent="0.35"/>
  <cols>
    <col min="3" max="3" width="7.7265625" customWidth="1"/>
    <col min="4" max="4" width="12.453125" customWidth="1"/>
    <col min="5" max="5" width="11.1796875" customWidth="1"/>
    <col min="7" max="7" width="12.26953125" customWidth="1"/>
    <col min="8" max="10" width="12.7265625" customWidth="1"/>
    <col min="11" max="11" width="8.7265625" customWidth="1"/>
    <col min="12" max="12" width="9.7265625" customWidth="1"/>
  </cols>
  <sheetData>
    <row r="1" spans="1:14" ht="14.5" customHeight="1" x14ac:dyDescent="0.35">
      <c r="A1" s="347" t="s">
        <v>169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</row>
    <row r="2" spans="1:14" ht="14.5" customHeight="1" x14ac:dyDescent="0.35">
      <c r="A2" s="348"/>
      <c r="B2" s="348"/>
      <c r="C2" s="348"/>
      <c r="D2" s="348"/>
      <c r="E2" s="348"/>
      <c r="F2" s="348"/>
      <c r="G2" s="348"/>
      <c r="H2" s="348"/>
      <c r="I2" s="348"/>
      <c r="J2" s="348"/>
      <c r="K2" s="348"/>
      <c r="L2" s="348"/>
    </row>
    <row r="3" spans="1:14" x14ac:dyDescent="0.35">
      <c r="A3" s="338" t="s">
        <v>252</v>
      </c>
      <c r="B3" s="338" t="s">
        <v>166</v>
      </c>
      <c r="C3" s="338"/>
      <c r="D3" s="338" t="s">
        <v>151</v>
      </c>
      <c r="E3" s="338" t="s">
        <v>152</v>
      </c>
      <c r="F3" s="338" t="s">
        <v>154</v>
      </c>
      <c r="G3" s="338"/>
      <c r="H3" s="338"/>
      <c r="I3" s="338"/>
      <c r="J3" s="338"/>
      <c r="K3" s="338"/>
      <c r="L3" s="338"/>
    </row>
    <row r="4" spans="1:14" x14ac:dyDescent="0.35">
      <c r="A4" s="338"/>
      <c r="B4" s="338"/>
      <c r="C4" s="338"/>
      <c r="D4" s="338"/>
      <c r="E4" s="338"/>
      <c r="F4" s="338" t="s">
        <v>155</v>
      </c>
      <c r="G4" s="351" t="s">
        <v>283</v>
      </c>
      <c r="H4" s="352"/>
      <c r="I4" s="351" t="s">
        <v>226</v>
      </c>
      <c r="J4" s="352"/>
      <c r="K4" s="355" t="s">
        <v>163</v>
      </c>
      <c r="L4" s="355"/>
    </row>
    <row r="5" spans="1:14" x14ac:dyDescent="0.35">
      <c r="A5" s="338"/>
      <c r="B5" s="349" t="s">
        <v>158</v>
      </c>
      <c r="C5" s="349"/>
      <c r="D5" s="338"/>
      <c r="E5" s="338"/>
      <c r="F5" s="338"/>
      <c r="G5" s="339" t="s">
        <v>167</v>
      </c>
      <c r="H5" s="339" t="s">
        <v>168</v>
      </c>
      <c r="I5" s="339" t="s">
        <v>167</v>
      </c>
      <c r="J5" s="339" t="s">
        <v>168</v>
      </c>
      <c r="K5" s="355"/>
      <c r="L5" s="355"/>
    </row>
    <row r="6" spans="1:14" x14ac:dyDescent="0.35">
      <c r="A6" s="338"/>
      <c r="B6" s="349"/>
      <c r="C6" s="349"/>
      <c r="D6" s="338"/>
      <c r="E6" s="338"/>
      <c r="F6" s="27" t="s">
        <v>159</v>
      </c>
      <c r="G6" s="340"/>
      <c r="H6" s="341"/>
      <c r="I6" s="341"/>
      <c r="J6" s="341"/>
      <c r="K6" s="79" t="s">
        <v>164</v>
      </c>
      <c r="L6" s="79" t="s">
        <v>165</v>
      </c>
    </row>
    <row r="7" spans="1:14" x14ac:dyDescent="0.35">
      <c r="A7" s="7" t="s">
        <v>66</v>
      </c>
      <c r="B7" s="331">
        <v>5200</v>
      </c>
      <c r="C7" s="331"/>
      <c r="D7" s="28">
        <v>950</v>
      </c>
      <c r="E7" s="29">
        <v>2</v>
      </c>
      <c r="F7" s="30">
        <v>0.6</v>
      </c>
      <c r="G7" s="30">
        <v>15</v>
      </c>
      <c r="H7" s="29">
        <v>20</v>
      </c>
      <c r="I7" s="30">
        <v>15</v>
      </c>
      <c r="J7" s="29">
        <v>20</v>
      </c>
      <c r="K7" s="77">
        <v>5.7</v>
      </c>
      <c r="L7" s="78">
        <v>1300</v>
      </c>
    </row>
    <row r="8" spans="1:14" x14ac:dyDescent="0.35">
      <c r="A8" s="7" t="s">
        <v>70</v>
      </c>
      <c r="B8" s="331">
        <v>6500</v>
      </c>
      <c r="C8" s="331"/>
      <c r="D8" s="28">
        <v>1000</v>
      </c>
      <c r="E8" s="29">
        <v>2</v>
      </c>
      <c r="F8" s="30">
        <v>0.6</v>
      </c>
      <c r="G8" s="30">
        <v>15</v>
      </c>
      <c r="H8" s="29">
        <v>20</v>
      </c>
      <c r="I8" s="30">
        <v>15</v>
      </c>
      <c r="J8" s="29">
        <v>20</v>
      </c>
      <c r="K8" s="77">
        <v>8.6</v>
      </c>
      <c r="L8" s="78">
        <v>1970</v>
      </c>
    </row>
    <row r="9" spans="1:14" x14ac:dyDescent="0.35">
      <c r="A9" s="7" t="s">
        <v>74</v>
      </c>
      <c r="B9" s="331">
        <v>7900</v>
      </c>
      <c r="C9" s="331"/>
      <c r="D9" s="28">
        <v>1425</v>
      </c>
      <c r="E9" s="29">
        <v>3</v>
      </c>
      <c r="F9" s="30">
        <v>0.9</v>
      </c>
      <c r="G9" s="30">
        <v>15</v>
      </c>
      <c r="H9" s="29">
        <v>20</v>
      </c>
      <c r="I9" s="30">
        <v>15</v>
      </c>
      <c r="J9" s="29">
        <v>20</v>
      </c>
      <c r="K9" s="77">
        <v>8</v>
      </c>
      <c r="L9" s="78">
        <v>1850</v>
      </c>
      <c r="M9">
        <f>+B9*0.9625</f>
        <v>7603.75</v>
      </c>
      <c r="N9">
        <f>+M9/10</f>
        <v>760.375</v>
      </c>
    </row>
    <row r="10" spans="1:14" x14ac:dyDescent="0.35">
      <c r="A10" s="7" t="s">
        <v>78</v>
      </c>
      <c r="B10" s="331">
        <v>10500</v>
      </c>
      <c r="C10" s="331"/>
      <c r="D10" s="28">
        <v>1900</v>
      </c>
      <c r="E10" s="29">
        <v>4</v>
      </c>
      <c r="F10" s="30">
        <v>1.2</v>
      </c>
      <c r="G10" s="30">
        <v>15</v>
      </c>
      <c r="H10" s="29">
        <v>20</v>
      </c>
      <c r="I10" s="30">
        <f>ROUND((1.25*0.3)+(3*0.3)+(1.25*(2500/230))+1,1)</f>
        <v>15.9</v>
      </c>
      <c r="J10" s="29">
        <v>20</v>
      </c>
      <c r="K10" s="77">
        <v>10.9</v>
      </c>
      <c r="L10" s="78">
        <v>2500</v>
      </c>
    </row>
    <row r="11" spans="1:14" x14ac:dyDescent="0.35">
      <c r="A11" s="7" t="s">
        <v>82</v>
      </c>
      <c r="B11" s="331">
        <v>13100</v>
      </c>
      <c r="C11" s="331"/>
      <c r="D11" s="28">
        <v>2375</v>
      </c>
      <c r="E11" s="29">
        <v>5</v>
      </c>
      <c r="F11" s="30">
        <v>1.5</v>
      </c>
      <c r="G11" s="30">
        <v>15</v>
      </c>
      <c r="H11" s="29">
        <v>20</v>
      </c>
      <c r="I11" s="30">
        <f>ROUND((1.25*0.3)+(4*0.3)+(1.25*(3200/230))+1,1)</f>
        <v>20</v>
      </c>
      <c r="J11" s="29">
        <v>25</v>
      </c>
      <c r="K11" s="77">
        <v>13.9</v>
      </c>
      <c r="L11" s="78">
        <v>3200</v>
      </c>
    </row>
    <row r="12" spans="1:14" x14ac:dyDescent="0.35">
      <c r="A12" s="7" t="s">
        <v>86</v>
      </c>
      <c r="B12" s="331">
        <v>16800</v>
      </c>
      <c r="C12" s="331"/>
      <c r="D12" s="29">
        <v>2850</v>
      </c>
      <c r="E12" s="29">
        <v>6</v>
      </c>
      <c r="F12" s="30">
        <v>1.8</v>
      </c>
      <c r="G12" s="30">
        <v>15</v>
      </c>
      <c r="H12" s="29">
        <v>20</v>
      </c>
      <c r="I12" s="30">
        <f>ROUND((1.25*0.3)+(5*0.3)+(1.25*(3700/230))+1,1)</f>
        <v>23</v>
      </c>
      <c r="J12" s="29">
        <v>25</v>
      </c>
      <c r="K12" s="77">
        <v>16</v>
      </c>
      <c r="L12" s="78">
        <v>3700</v>
      </c>
    </row>
    <row r="13" spans="1:14" x14ac:dyDescent="0.35">
      <c r="A13" s="337" t="s">
        <v>161</v>
      </c>
      <c r="B13" s="337"/>
      <c r="C13" s="337"/>
      <c r="D13" s="337"/>
      <c r="E13" s="337"/>
      <c r="F13" s="337"/>
      <c r="G13" s="337"/>
    </row>
    <row r="14" spans="1:14" x14ac:dyDescent="0.35">
      <c r="A14" s="354" t="s">
        <v>221</v>
      </c>
      <c r="B14" s="354"/>
      <c r="C14" s="354"/>
      <c r="D14" s="354"/>
      <c r="E14" s="354"/>
      <c r="F14" s="354"/>
      <c r="G14" s="354"/>
      <c r="H14" s="354"/>
      <c r="I14" s="354"/>
      <c r="J14" s="354"/>
      <c r="K14" s="354"/>
      <c r="L14" s="354"/>
    </row>
    <row r="15" spans="1:14" x14ac:dyDescent="0.35">
      <c r="A15" s="336" t="s">
        <v>300</v>
      </c>
      <c r="B15" s="336"/>
      <c r="C15" s="336"/>
      <c r="D15" s="336"/>
      <c r="E15" s="336"/>
      <c r="F15" s="336"/>
      <c r="G15" s="336"/>
      <c r="H15" s="336"/>
      <c r="I15" s="336"/>
      <c r="J15" s="336"/>
      <c r="K15" s="336"/>
      <c r="L15" s="336"/>
      <c r="M15" s="336"/>
    </row>
    <row r="17" spans="1:13" x14ac:dyDescent="0.35">
      <c r="A17" s="338" t="s">
        <v>266</v>
      </c>
      <c r="B17" s="338" t="s">
        <v>166</v>
      </c>
      <c r="C17" s="338"/>
      <c r="D17" s="338" t="s">
        <v>151</v>
      </c>
      <c r="E17" s="338" t="s">
        <v>152</v>
      </c>
      <c r="F17" s="338" t="s">
        <v>154</v>
      </c>
      <c r="G17" s="338"/>
      <c r="H17" s="338"/>
      <c r="I17" s="338"/>
      <c r="J17" s="338"/>
      <c r="K17" s="338"/>
      <c r="L17" s="338"/>
    </row>
    <row r="18" spans="1:13" x14ac:dyDescent="0.35">
      <c r="A18" s="338"/>
      <c r="B18" s="338"/>
      <c r="C18" s="338"/>
      <c r="D18" s="338"/>
      <c r="E18" s="338"/>
      <c r="F18" s="338" t="s">
        <v>155</v>
      </c>
      <c r="G18" s="353" t="s">
        <v>283</v>
      </c>
      <c r="H18" s="353"/>
      <c r="I18" s="353" t="s">
        <v>226</v>
      </c>
      <c r="J18" s="353"/>
      <c r="K18" s="355" t="s">
        <v>163</v>
      </c>
      <c r="L18" s="355"/>
    </row>
    <row r="19" spans="1:13" x14ac:dyDescent="0.35">
      <c r="A19" s="338"/>
      <c r="B19" s="349" t="s">
        <v>158</v>
      </c>
      <c r="C19" s="349"/>
      <c r="D19" s="338"/>
      <c r="E19" s="338"/>
      <c r="F19" s="338"/>
      <c r="G19" s="338" t="s">
        <v>167</v>
      </c>
      <c r="H19" s="338" t="s">
        <v>168</v>
      </c>
      <c r="I19" s="338" t="s">
        <v>167</v>
      </c>
      <c r="J19" s="338" t="s">
        <v>168</v>
      </c>
      <c r="K19" s="355"/>
      <c r="L19" s="355"/>
    </row>
    <row r="20" spans="1:13" x14ac:dyDescent="0.35">
      <c r="A20" s="338"/>
      <c r="B20" s="349"/>
      <c r="C20" s="349"/>
      <c r="D20" s="338"/>
      <c r="E20" s="338"/>
      <c r="F20" s="27" t="s">
        <v>159</v>
      </c>
      <c r="G20" s="338"/>
      <c r="H20" s="338"/>
      <c r="I20" s="338"/>
      <c r="J20" s="338"/>
      <c r="K20" s="28" t="s">
        <v>164</v>
      </c>
      <c r="L20" s="28" t="s">
        <v>165</v>
      </c>
    </row>
    <row r="21" spans="1:13" x14ac:dyDescent="0.35">
      <c r="A21" s="7" t="s">
        <v>227</v>
      </c>
      <c r="B21" s="331">
        <v>5200</v>
      </c>
      <c r="C21" s="331"/>
      <c r="D21" s="28">
        <v>950</v>
      </c>
      <c r="E21" s="29">
        <v>2</v>
      </c>
      <c r="F21" s="30">
        <v>0.6</v>
      </c>
      <c r="G21" s="30">
        <v>15</v>
      </c>
      <c r="H21" s="29">
        <v>20</v>
      </c>
      <c r="I21" s="30">
        <v>15</v>
      </c>
      <c r="J21" s="29">
        <v>20</v>
      </c>
      <c r="K21" s="77">
        <v>5.7</v>
      </c>
      <c r="L21" s="78">
        <v>1300</v>
      </c>
    </row>
    <row r="22" spans="1:13" x14ac:dyDescent="0.35">
      <c r="A22" s="7" t="s">
        <v>228</v>
      </c>
      <c r="B22" s="331">
        <v>6500</v>
      </c>
      <c r="C22" s="331"/>
      <c r="D22" s="28">
        <v>1000</v>
      </c>
      <c r="E22" s="29">
        <v>2</v>
      </c>
      <c r="F22" s="30">
        <v>0.6</v>
      </c>
      <c r="G22" s="30">
        <v>15</v>
      </c>
      <c r="H22" s="29">
        <v>20</v>
      </c>
      <c r="I22" s="30">
        <v>15</v>
      </c>
      <c r="J22" s="29">
        <v>20</v>
      </c>
      <c r="K22" s="77">
        <v>8.6</v>
      </c>
      <c r="L22" s="78">
        <v>1970</v>
      </c>
    </row>
    <row r="23" spans="1:13" x14ac:dyDescent="0.35">
      <c r="A23" s="7" t="s">
        <v>229</v>
      </c>
      <c r="B23" s="331">
        <v>7900</v>
      </c>
      <c r="C23" s="331"/>
      <c r="D23" s="28">
        <v>1425</v>
      </c>
      <c r="E23" s="29">
        <v>3</v>
      </c>
      <c r="F23" s="30">
        <v>0.9</v>
      </c>
      <c r="G23" s="30">
        <v>15</v>
      </c>
      <c r="H23" s="29">
        <v>20</v>
      </c>
      <c r="I23" s="30">
        <v>15</v>
      </c>
      <c r="J23" s="29">
        <v>20</v>
      </c>
      <c r="K23" s="77">
        <v>8</v>
      </c>
      <c r="L23" s="78">
        <v>1850</v>
      </c>
    </row>
    <row r="24" spans="1:13" x14ac:dyDescent="0.35">
      <c r="A24" s="7" t="s">
        <v>230</v>
      </c>
      <c r="B24" s="331">
        <v>10500</v>
      </c>
      <c r="C24" s="331"/>
      <c r="D24" s="28">
        <v>1900</v>
      </c>
      <c r="E24" s="29">
        <v>4</v>
      </c>
      <c r="F24" s="30">
        <v>1.2</v>
      </c>
      <c r="G24" s="30">
        <v>15</v>
      </c>
      <c r="H24" s="29">
        <v>20</v>
      </c>
      <c r="I24" s="30">
        <f>ROUND((1.25*0.3)+(3*0.3)+(1.25*(2500/230))+1,1)</f>
        <v>15.9</v>
      </c>
      <c r="J24" s="29">
        <v>20</v>
      </c>
      <c r="K24" s="77">
        <v>10.9</v>
      </c>
      <c r="L24" s="78">
        <v>2500</v>
      </c>
    </row>
    <row r="25" spans="1:13" x14ac:dyDescent="0.35">
      <c r="A25" s="7" t="s">
        <v>231</v>
      </c>
      <c r="B25" s="331">
        <v>13100</v>
      </c>
      <c r="C25" s="331"/>
      <c r="D25" s="28">
        <v>2375</v>
      </c>
      <c r="E25" s="29">
        <v>5</v>
      </c>
      <c r="F25" s="30">
        <v>1.5</v>
      </c>
      <c r="G25" s="30">
        <v>15</v>
      </c>
      <c r="H25" s="29">
        <v>20</v>
      </c>
      <c r="I25" s="30">
        <f>ROUND((1.25*0.3)+(4*0.3)+(1.25*(3200/230))+1,1)</f>
        <v>20</v>
      </c>
      <c r="J25" s="29">
        <v>25</v>
      </c>
      <c r="K25" s="77">
        <v>13.9</v>
      </c>
      <c r="L25" s="78">
        <v>3200</v>
      </c>
    </row>
    <row r="26" spans="1:13" x14ac:dyDescent="0.35">
      <c r="A26" s="7" t="s">
        <v>232</v>
      </c>
      <c r="B26" s="331">
        <v>16800</v>
      </c>
      <c r="C26" s="331"/>
      <c r="D26" s="29">
        <v>2850</v>
      </c>
      <c r="E26" s="29">
        <v>6</v>
      </c>
      <c r="F26" s="30">
        <v>1.8</v>
      </c>
      <c r="G26" s="30">
        <v>15</v>
      </c>
      <c r="H26" s="29">
        <v>20</v>
      </c>
      <c r="I26" s="30">
        <f>ROUND((1.25*0.3)+(5*0.3)+(1.25*(3700/230))+1,1)</f>
        <v>23</v>
      </c>
      <c r="J26" s="29">
        <v>25</v>
      </c>
      <c r="K26" s="77">
        <v>16</v>
      </c>
      <c r="L26" s="78">
        <v>3700</v>
      </c>
    </row>
    <row r="27" spans="1:13" x14ac:dyDescent="0.35">
      <c r="A27" s="337" t="s">
        <v>161</v>
      </c>
      <c r="B27" s="337"/>
      <c r="C27" s="337"/>
      <c r="D27" s="337"/>
      <c r="E27" s="337"/>
      <c r="F27" s="337"/>
      <c r="G27" s="337"/>
      <c r="I27" s="62"/>
      <c r="J27" s="62"/>
    </row>
    <row r="28" spans="1:13" x14ac:dyDescent="0.35">
      <c r="A28" s="62" t="s">
        <v>221</v>
      </c>
      <c r="B28" s="62"/>
      <c r="C28" s="62"/>
      <c r="D28" s="62"/>
      <c r="E28" s="62"/>
      <c r="F28" s="62"/>
      <c r="G28" s="62"/>
      <c r="H28" s="62"/>
      <c r="K28" s="62"/>
      <c r="L28" s="62"/>
    </row>
    <row r="29" spans="1:13" x14ac:dyDescent="0.35">
      <c r="A29" s="336" t="s">
        <v>300</v>
      </c>
      <c r="B29" s="336"/>
      <c r="C29" s="336"/>
      <c r="D29" s="336"/>
      <c r="E29" s="336"/>
      <c r="F29" s="336"/>
      <c r="G29" s="336"/>
      <c r="H29" s="336"/>
      <c r="I29" s="336"/>
      <c r="J29" s="336"/>
      <c r="K29" s="336"/>
      <c r="L29" s="336"/>
      <c r="M29" s="336"/>
    </row>
  </sheetData>
  <mergeCells count="46">
    <mergeCell ref="B26:C26"/>
    <mergeCell ref="A27:G27"/>
    <mergeCell ref="I4:J4"/>
    <mergeCell ref="B21:C21"/>
    <mergeCell ref="B22:C22"/>
    <mergeCell ref="B23:C23"/>
    <mergeCell ref="B24:C24"/>
    <mergeCell ref="B25:C25"/>
    <mergeCell ref="F17:L17"/>
    <mergeCell ref="F18:F19"/>
    <mergeCell ref="B3:C4"/>
    <mergeCell ref="D3:D6"/>
    <mergeCell ref="E3:E6"/>
    <mergeCell ref="F3:L3"/>
    <mergeCell ref="K4:L5"/>
    <mergeCell ref="I5:I6"/>
    <mergeCell ref="J5:J6"/>
    <mergeCell ref="G5:G6"/>
    <mergeCell ref="H5:H6"/>
    <mergeCell ref="B17:C18"/>
    <mergeCell ref="D17:D20"/>
    <mergeCell ref="E17:E20"/>
    <mergeCell ref="B19:C20"/>
    <mergeCell ref="A15:M15"/>
    <mergeCell ref="K18:L19"/>
    <mergeCell ref="I18:J18"/>
    <mergeCell ref="G19:G20"/>
    <mergeCell ref="H19:H20"/>
    <mergeCell ref="I19:I20"/>
    <mergeCell ref="J19:J20"/>
    <mergeCell ref="A29:M29"/>
    <mergeCell ref="G4:H4"/>
    <mergeCell ref="G18:H18"/>
    <mergeCell ref="A1:L2"/>
    <mergeCell ref="A14:L14"/>
    <mergeCell ref="B9:C9"/>
    <mergeCell ref="B10:C10"/>
    <mergeCell ref="B11:C11"/>
    <mergeCell ref="B12:C12"/>
    <mergeCell ref="A13:G13"/>
    <mergeCell ref="F4:F5"/>
    <mergeCell ref="B5:C6"/>
    <mergeCell ref="B7:C7"/>
    <mergeCell ref="B8:C8"/>
    <mergeCell ref="A3:A6"/>
    <mergeCell ref="A17:A2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6AB8D-E783-4EDA-9E5B-4AB59DC11946}">
  <dimension ref="A1:I36"/>
  <sheetViews>
    <sheetView workbookViewId="0">
      <selection sqref="A1:H1"/>
    </sheetView>
  </sheetViews>
  <sheetFormatPr defaultColWidth="12.7265625" defaultRowHeight="14.5" x14ac:dyDescent="0.35"/>
  <cols>
    <col min="1" max="1" width="12.7265625" bestFit="1" customWidth="1"/>
    <col min="2" max="2" width="18" customWidth="1"/>
    <col min="3" max="3" width="18" style="8" customWidth="1"/>
    <col min="4" max="5" width="15.7265625" style="8" customWidth="1"/>
    <col min="6" max="6" width="12.7265625" style="2"/>
    <col min="8" max="8" width="9.26953125" customWidth="1"/>
    <col min="9" max="9" width="10.453125" customWidth="1"/>
  </cols>
  <sheetData>
    <row r="1" spans="1:8" ht="18.5" x14ac:dyDescent="0.35">
      <c r="A1" s="360" t="s">
        <v>185</v>
      </c>
      <c r="B1" s="360"/>
      <c r="C1" s="360"/>
      <c r="D1" s="360"/>
      <c r="E1" s="360"/>
      <c r="F1" s="360"/>
      <c r="G1" s="360"/>
      <c r="H1" s="360"/>
    </row>
    <row r="2" spans="1:8" ht="18.5" x14ac:dyDescent="0.35">
      <c r="A2" s="360" t="s">
        <v>254</v>
      </c>
      <c r="B2" s="360"/>
      <c r="C2" s="360"/>
      <c r="D2" s="360"/>
      <c r="E2" s="360"/>
      <c r="F2" s="360"/>
      <c r="G2" s="360"/>
      <c r="H2" s="360"/>
    </row>
    <row r="3" spans="1:8" x14ac:dyDescent="0.35">
      <c r="B3" s="8"/>
    </row>
    <row r="4" spans="1:8" x14ac:dyDescent="0.35">
      <c r="A4" s="359" t="s">
        <v>150</v>
      </c>
      <c r="B4" s="353" t="s">
        <v>264</v>
      </c>
      <c r="C4" s="353"/>
      <c r="D4" s="353" t="s">
        <v>263</v>
      </c>
      <c r="E4" s="353"/>
      <c r="F4" s="353" t="s">
        <v>260</v>
      </c>
      <c r="G4" s="353"/>
      <c r="H4" s="359" t="s">
        <v>180</v>
      </c>
    </row>
    <row r="5" spans="1:8" x14ac:dyDescent="0.35">
      <c r="A5" s="359"/>
      <c r="B5" s="28" t="s">
        <v>261</v>
      </c>
      <c r="C5" s="28" t="s">
        <v>262</v>
      </c>
      <c r="D5" s="28" t="s">
        <v>261</v>
      </c>
      <c r="E5" s="29" t="s">
        <v>262</v>
      </c>
      <c r="F5" s="29" t="s">
        <v>261</v>
      </c>
      <c r="G5" s="29" t="s">
        <v>262</v>
      </c>
      <c r="H5" s="359"/>
    </row>
    <row r="6" spans="1:8" ht="16" x14ac:dyDescent="0.4">
      <c r="A6" s="68" t="s">
        <v>181</v>
      </c>
      <c r="B6" s="83"/>
      <c r="C6" s="80"/>
      <c r="D6" s="80"/>
      <c r="E6" s="80"/>
      <c r="F6" s="80"/>
      <c r="G6" s="80"/>
      <c r="H6" s="80"/>
    </row>
    <row r="7" spans="1:8" x14ac:dyDescent="0.35">
      <c r="A7" s="7" t="s">
        <v>245</v>
      </c>
      <c r="B7" s="28" t="s">
        <v>364</v>
      </c>
      <c r="C7" s="28" t="s">
        <v>267</v>
      </c>
      <c r="D7" s="28" t="s">
        <v>302</v>
      </c>
      <c r="E7" s="29" t="s">
        <v>302</v>
      </c>
      <c r="F7" s="28" t="s">
        <v>256</v>
      </c>
      <c r="G7" s="28" t="s">
        <v>256</v>
      </c>
      <c r="H7" s="28">
        <v>2</v>
      </c>
    </row>
    <row r="8" spans="1:8" x14ac:dyDescent="0.35">
      <c r="A8" s="7" t="s">
        <v>246</v>
      </c>
      <c r="B8" s="28" t="s">
        <v>365</v>
      </c>
      <c r="C8" s="28" t="s">
        <v>268</v>
      </c>
      <c r="D8" s="28" t="s">
        <v>302</v>
      </c>
      <c r="E8" s="29" t="s">
        <v>302</v>
      </c>
      <c r="F8" s="28" t="s">
        <v>256</v>
      </c>
      <c r="G8" s="28" t="s">
        <v>256</v>
      </c>
      <c r="H8" s="28">
        <v>2</v>
      </c>
    </row>
    <row r="9" spans="1:8" x14ac:dyDescent="0.35">
      <c r="A9" s="7" t="s">
        <v>247</v>
      </c>
      <c r="B9" s="28" t="s">
        <v>365</v>
      </c>
      <c r="C9" s="28" t="s">
        <v>268</v>
      </c>
      <c r="D9" s="28" t="s">
        <v>302</v>
      </c>
      <c r="E9" s="29" t="s">
        <v>302</v>
      </c>
      <c r="F9" s="28" t="s">
        <v>256</v>
      </c>
      <c r="G9" s="28" t="s">
        <v>256</v>
      </c>
      <c r="H9" s="28">
        <v>3</v>
      </c>
    </row>
    <row r="10" spans="1:8" x14ac:dyDescent="0.35">
      <c r="A10" s="7" t="s">
        <v>248</v>
      </c>
      <c r="B10" s="28" t="s">
        <v>366</v>
      </c>
      <c r="C10" s="28" t="s">
        <v>269</v>
      </c>
      <c r="D10" s="28" t="s">
        <v>303</v>
      </c>
      <c r="E10" s="29" t="s">
        <v>303</v>
      </c>
      <c r="F10" s="29" t="s">
        <v>256</v>
      </c>
      <c r="G10" s="29" t="s">
        <v>256</v>
      </c>
      <c r="H10" s="28">
        <v>4</v>
      </c>
    </row>
    <row r="11" spans="1:8" x14ac:dyDescent="0.35">
      <c r="A11" s="7" t="s">
        <v>249</v>
      </c>
      <c r="B11" s="28" t="s">
        <v>353</v>
      </c>
      <c r="C11" s="28" t="s">
        <v>270</v>
      </c>
      <c r="D11" s="28" t="s">
        <v>303</v>
      </c>
      <c r="E11" s="29" t="s">
        <v>303</v>
      </c>
      <c r="F11" s="29" t="s">
        <v>256</v>
      </c>
      <c r="G11" s="29" t="s">
        <v>256</v>
      </c>
      <c r="H11" s="28">
        <v>6</v>
      </c>
    </row>
    <row r="12" spans="1:8" x14ac:dyDescent="0.35">
      <c r="A12" s="7" t="s">
        <v>250</v>
      </c>
      <c r="B12" s="28" t="s">
        <v>354</v>
      </c>
      <c r="C12" s="28" t="s">
        <v>271</v>
      </c>
      <c r="D12" s="28" t="s">
        <v>303</v>
      </c>
      <c r="E12" s="29" t="s">
        <v>303</v>
      </c>
      <c r="F12" s="29" t="s">
        <v>257</v>
      </c>
      <c r="G12" s="29" t="s">
        <v>257</v>
      </c>
      <c r="H12" s="28">
        <v>6</v>
      </c>
    </row>
    <row r="13" spans="1:8" s="56" customFormat="1" x14ac:dyDescent="0.35">
      <c r="C13" s="2"/>
      <c r="D13" s="8"/>
      <c r="E13" s="2"/>
      <c r="F13" s="2"/>
    </row>
    <row r="14" spans="1:8" ht="14.5" customHeight="1" x14ac:dyDescent="0.35">
      <c r="A14" s="359" t="s">
        <v>150</v>
      </c>
      <c r="B14" s="353" t="s">
        <v>264</v>
      </c>
      <c r="C14" s="353"/>
      <c r="D14" s="353" t="s">
        <v>263</v>
      </c>
      <c r="E14" s="353"/>
      <c r="F14" s="353" t="s">
        <v>260</v>
      </c>
      <c r="G14" s="353"/>
      <c r="H14" s="359" t="s">
        <v>180</v>
      </c>
    </row>
    <row r="15" spans="1:8" x14ac:dyDescent="0.35">
      <c r="A15" s="359"/>
      <c r="B15" s="28" t="s">
        <v>261</v>
      </c>
      <c r="C15" s="28" t="s">
        <v>262</v>
      </c>
      <c r="D15" s="28" t="s">
        <v>261</v>
      </c>
      <c r="E15" s="29" t="s">
        <v>262</v>
      </c>
      <c r="F15" s="29" t="s">
        <v>261</v>
      </c>
      <c r="G15" s="29" t="s">
        <v>262</v>
      </c>
      <c r="H15" s="359"/>
    </row>
    <row r="16" spans="1:8" ht="16" x14ac:dyDescent="0.4">
      <c r="A16" s="68" t="s">
        <v>183</v>
      </c>
      <c r="B16" s="83"/>
      <c r="C16" s="68"/>
      <c r="D16" s="68"/>
      <c r="E16" s="68"/>
      <c r="F16" s="68"/>
      <c r="G16" s="68"/>
      <c r="H16" s="68"/>
    </row>
    <row r="17" spans="1:9" x14ac:dyDescent="0.35">
      <c r="A17" s="7" t="s">
        <v>245</v>
      </c>
      <c r="B17" s="28" t="s">
        <v>364</v>
      </c>
      <c r="C17" s="28" t="s">
        <v>268</v>
      </c>
      <c r="D17" s="28" t="s">
        <v>280</v>
      </c>
      <c r="E17" s="29" t="s">
        <v>280</v>
      </c>
      <c r="F17" s="28" t="s">
        <v>256</v>
      </c>
      <c r="G17" s="28" t="s">
        <v>256</v>
      </c>
      <c r="H17" s="28">
        <v>2</v>
      </c>
    </row>
    <row r="18" spans="1:9" x14ac:dyDescent="0.35">
      <c r="A18" s="7" t="s">
        <v>246</v>
      </c>
      <c r="B18" s="28" t="s">
        <v>365</v>
      </c>
      <c r="C18" s="28" t="s">
        <v>268</v>
      </c>
      <c r="D18" s="28" t="s">
        <v>280</v>
      </c>
      <c r="E18" s="29" t="s">
        <v>280</v>
      </c>
      <c r="F18" s="28" t="s">
        <v>256</v>
      </c>
      <c r="G18" s="28" t="s">
        <v>256</v>
      </c>
      <c r="H18" s="28">
        <v>2</v>
      </c>
    </row>
    <row r="19" spans="1:9" x14ac:dyDescent="0.35">
      <c r="A19" s="7" t="s">
        <v>247</v>
      </c>
      <c r="B19" s="28" t="s">
        <v>366</v>
      </c>
      <c r="C19" s="28" t="s">
        <v>269</v>
      </c>
      <c r="D19" s="28" t="s">
        <v>280</v>
      </c>
      <c r="E19" s="29" t="s">
        <v>281</v>
      </c>
      <c r="F19" s="28" t="s">
        <v>256</v>
      </c>
      <c r="G19" s="28" t="s">
        <v>256</v>
      </c>
      <c r="H19" s="28">
        <v>3</v>
      </c>
    </row>
    <row r="20" spans="1:9" x14ac:dyDescent="0.35">
      <c r="A20" s="7" t="s">
        <v>248</v>
      </c>
      <c r="B20" s="28" t="s">
        <v>353</v>
      </c>
      <c r="C20" s="28" t="s">
        <v>270</v>
      </c>
      <c r="D20" s="28" t="s">
        <v>281</v>
      </c>
      <c r="E20" s="29" t="s">
        <v>281</v>
      </c>
      <c r="F20" s="29" t="s">
        <v>256</v>
      </c>
      <c r="G20" s="29" t="s">
        <v>256</v>
      </c>
      <c r="H20" s="28">
        <v>4</v>
      </c>
    </row>
    <row r="21" spans="1:9" x14ac:dyDescent="0.35">
      <c r="A21" s="7" t="s">
        <v>249</v>
      </c>
      <c r="B21" s="28" t="s">
        <v>353</v>
      </c>
      <c r="C21" s="28" t="s">
        <v>270</v>
      </c>
      <c r="D21" s="28" t="s">
        <v>281</v>
      </c>
      <c r="E21" s="29" t="s">
        <v>281</v>
      </c>
      <c r="F21" s="29" t="s">
        <v>256</v>
      </c>
      <c r="G21" s="29" t="s">
        <v>257</v>
      </c>
      <c r="H21" s="28">
        <v>6</v>
      </c>
    </row>
    <row r="22" spans="1:9" x14ac:dyDescent="0.35">
      <c r="A22" s="7" t="s">
        <v>250</v>
      </c>
      <c r="B22" s="28" t="s">
        <v>354</v>
      </c>
      <c r="C22" s="28" t="s">
        <v>271</v>
      </c>
      <c r="D22" s="232" t="s">
        <v>304</v>
      </c>
      <c r="E22" s="29" t="s">
        <v>282</v>
      </c>
      <c r="F22" s="29" t="s">
        <v>257</v>
      </c>
      <c r="G22" s="29" t="s">
        <v>257</v>
      </c>
      <c r="H22" s="28">
        <v>6</v>
      </c>
    </row>
    <row r="23" spans="1:9" x14ac:dyDescent="0.35">
      <c r="A23" s="2"/>
      <c r="B23" s="3"/>
      <c r="G23" s="8"/>
      <c r="H23" s="55"/>
      <c r="I23" s="8"/>
    </row>
    <row r="24" spans="1:9" x14ac:dyDescent="0.35">
      <c r="A24" s="359" t="s">
        <v>150</v>
      </c>
      <c r="B24" s="353" t="s">
        <v>264</v>
      </c>
      <c r="C24" s="353"/>
      <c r="D24" s="353" t="s">
        <v>263</v>
      </c>
      <c r="E24" s="353"/>
      <c r="F24" s="353" t="s">
        <v>260</v>
      </c>
      <c r="G24" s="353"/>
      <c r="H24" s="359" t="s">
        <v>180</v>
      </c>
    </row>
    <row r="25" spans="1:9" x14ac:dyDescent="0.35">
      <c r="A25" s="359"/>
      <c r="B25" s="28" t="s">
        <v>261</v>
      </c>
      <c r="C25" s="28" t="s">
        <v>262</v>
      </c>
      <c r="D25" s="28" t="s">
        <v>261</v>
      </c>
      <c r="E25" s="29" t="s">
        <v>262</v>
      </c>
      <c r="F25" s="29" t="s">
        <v>261</v>
      </c>
      <c r="G25" s="29" t="s">
        <v>262</v>
      </c>
      <c r="H25" s="359"/>
    </row>
    <row r="26" spans="1:9" ht="16" x14ac:dyDescent="0.4">
      <c r="A26" s="69" t="s">
        <v>184</v>
      </c>
      <c r="B26" s="233"/>
      <c r="C26" s="73"/>
      <c r="D26" s="73"/>
      <c r="E26" s="73"/>
      <c r="F26" s="73"/>
      <c r="G26" s="73"/>
      <c r="H26" s="74"/>
    </row>
    <row r="27" spans="1:9" x14ac:dyDescent="0.35">
      <c r="A27" s="7" t="s">
        <v>245</v>
      </c>
      <c r="B27" s="28" t="s">
        <v>365</v>
      </c>
      <c r="C27" s="28" t="s">
        <v>268</v>
      </c>
      <c r="D27" s="28" t="s">
        <v>280</v>
      </c>
      <c r="E27" s="29" t="s">
        <v>280</v>
      </c>
      <c r="F27" s="28" t="s">
        <v>256</v>
      </c>
      <c r="G27" s="28" t="s">
        <v>256</v>
      </c>
      <c r="H27" s="28">
        <v>2</v>
      </c>
    </row>
    <row r="28" spans="1:9" x14ac:dyDescent="0.35">
      <c r="A28" s="7" t="s">
        <v>246</v>
      </c>
      <c r="B28" s="28" t="s">
        <v>366</v>
      </c>
      <c r="C28" s="28" t="s">
        <v>269</v>
      </c>
      <c r="D28" s="28" t="s">
        <v>280</v>
      </c>
      <c r="E28" s="29" t="s">
        <v>280</v>
      </c>
      <c r="F28" s="28" t="s">
        <v>256</v>
      </c>
      <c r="G28" s="28" t="s">
        <v>256</v>
      </c>
      <c r="H28" s="28">
        <v>2</v>
      </c>
    </row>
    <row r="29" spans="1:9" x14ac:dyDescent="0.35">
      <c r="A29" s="7" t="s">
        <v>247</v>
      </c>
      <c r="B29" s="28" t="s">
        <v>366</v>
      </c>
      <c r="C29" s="28" t="s">
        <v>269</v>
      </c>
      <c r="D29" s="28" t="s">
        <v>280</v>
      </c>
      <c r="E29" s="29" t="s">
        <v>280</v>
      </c>
      <c r="F29" s="28" t="s">
        <v>256</v>
      </c>
      <c r="G29" s="28" t="s">
        <v>256</v>
      </c>
      <c r="H29" s="28">
        <v>3</v>
      </c>
    </row>
    <row r="30" spans="1:9" x14ac:dyDescent="0.35">
      <c r="A30" s="7" t="s">
        <v>248</v>
      </c>
      <c r="B30" s="28" t="s">
        <v>353</v>
      </c>
      <c r="C30" s="28" t="s">
        <v>270</v>
      </c>
      <c r="D30" s="28" t="s">
        <v>281</v>
      </c>
      <c r="E30" s="29" t="s">
        <v>281</v>
      </c>
      <c r="F30" s="29" t="s">
        <v>256</v>
      </c>
      <c r="G30" s="29" t="s">
        <v>256</v>
      </c>
      <c r="H30" s="28">
        <v>4</v>
      </c>
    </row>
    <row r="31" spans="1:9" x14ac:dyDescent="0.35">
      <c r="A31" s="7" t="s">
        <v>249</v>
      </c>
      <c r="B31" s="28" t="s">
        <v>354</v>
      </c>
      <c r="C31" s="28" t="s">
        <v>270</v>
      </c>
      <c r="D31" s="28" t="s">
        <v>281</v>
      </c>
      <c r="E31" s="29" t="s">
        <v>281</v>
      </c>
      <c r="F31" s="29" t="s">
        <v>256</v>
      </c>
      <c r="G31" s="29" t="s">
        <v>257</v>
      </c>
      <c r="H31" s="28">
        <v>6</v>
      </c>
    </row>
    <row r="32" spans="1:9" x14ac:dyDescent="0.35">
      <c r="A32" s="7" t="s">
        <v>250</v>
      </c>
      <c r="B32" s="28" t="s">
        <v>358</v>
      </c>
      <c r="C32" s="28" t="s">
        <v>272</v>
      </c>
      <c r="D32" s="232" t="s">
        <v>304</v>
      </c>
      <c r="E32" s="29" t="s">
        <v>282</v>
      </c>
      <c r="F32" s="29" t="s">
        <v>257</v>
      </c>
      <c r="G32" s="29" t="s">
        <v>257</v>
      </c>
      <c r="H32" s="28">
        <v>6</v>
      </c>
    </row>
    <row r="33" spans="1:6" x14ac:dyDescent="0.35">
      <c r="A33" s="356" t="s">
        <v>160</v>
      </c>
      <c r="B33" s="357"/>
      <c r="C33" s="357"/>
      <c r="D33" s="357"/>
      <c r="E33" s="357"/>
      <c r="F33" s="357"/>
    </row>
    <row r="34" spans="1:6" x14ac:dyDescent="0.35">
      <c r="A34" s="357" t="s">
        <v>222</v>
      </c>
      <c r="B34" s="357"/>
      <c r="C34" s="357"/>
      <c r="D34" s="357"/>
      <c r="E34" s="357"/>
      <c r="F34" s="357"/>
    </row>
    <row r="35" spans="1:6" x14ac:dyDescent="0.35">
      <c r="A35" s="358" t="s">
        <v>405</v>
      </c>
      <c r="B35" s="358"/>
      <c r="C35" s="358"/>
      <c r="D35" s="358"/>
      <c r="E35" s="358"/>
      <c r="F35" s="358"/>
    </row>
    <row r="36" spans="1:6" x14ac:dyDescent="0.35">
      <c r="C36" s="81" t="s">
        <v>145</v>
      </c>
    </row>
  </sheetData>
  <mergeCells count="20">
    <mergeCell ref="A1:H1"/>
    <mergeCell ref="A2:H2"/>
    <mergeCell ref="F4:G4"/>
    <mergeCell ref="D4:E4"/>
    <mergeCell ref="B4:C4"/>
    <mergeCell ref="H4:H5"/>
    <mergeCell ref="A4:A5"/>
    <mergeCell ref="H24:H25"/>
    <mergeCell ref="A14:A15"/>
    <mergeCell ref="B14:C14"/>
    <mergeCell ref="D14:E14"/>
    <mergeCell ref="F14:G14"/>
    <mergeCell ref="H14:H15"/>
    <mergeCell ref="A33:F33"/>
    <mergeCell ref="A34:F34"/>
    <mergeCell ref="A35:F35"/>
    <mergeCell ref="A24:A25"/>
    <mergeCell ref="B24:C24"/>
    <mergeCell ref="D24:E24"/>
    <mergeCell ref="F24:G2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E4124-7546-4E91-80E3-42631B447E1B}">
  <dimension ref="A1:L31"/>
  <sheetViews>
    <sheetView workbookViewId="0">
      <selection sqref="A1:K1"/>
    </sheetView>
  </sheetViews>
  <sheetFormatPr defaultColWidth="25.7265625" defaultRowHeight="14.5" x14ac:dyDescent="0.35"/>
  <cols>
    <col min="1" max="1" width="13.26953125" bestFit="1" customWidth="1"/>
    <col min="2" max="6" width="12.26953125" bestFit="1" customWidth="1"/>
    <col min="7" max="11" width="21" customWidth="1"/>
  </cols>
  <sheetData>
    <row r="1" spans="1:12" ht="18.5" x14ac:dyDescent="0.45">
      <c r="A1" s="366"/>
      <c r="B1" s="366"/>
      <c r="C1" s="366"/>
      <c r="D1" s="366"/>
      <c r="E1" s="366"/>
      <c r="F1" s="366"/>
      <c r="G1" s="366"/>
      <c r="H1" s="366"/>
      <c r="I1" s="366"/>
      <c r="J1" s="366"/>
      <c r="K1" s="366"/>
    </row>
    <row r="2" spans="1:12" x14ac:dyDescent="0.35">
      <c r="A2" s="63"/>
      <c r="B2" s="64"/>
      <c r="C2" s="64"/>
      <c r="D2" s="64"/>
      <c r="E2" s="64"/>
      <c r="F2" s="64"/>
      <c r="G2" s="63"/>
      <c r="H2" s="64"/>
      <c r="I2" s="64"/>
      <c r="J2" s="64"/>
      <c r="K2" s="64"/>
    </row>
    <row r="3" spans="1:12" ht="28.9" customHeight="1" x14ac:dyDescent="0.35">
      <c r="A3" s="367" t="s">
        <v>150</v>
      </c>
      <c r="B3" s="369" t="s">
        <v>285</v>
      </c>
      <c r="C3" s="369"/>
      <c r="D3" s="369"/>
      <c r="E3" s="369"/>
      <c r="F3" s="369"/>
      <c r="G3" s="369" t="s">
        <v>286</v>
      </c>
      <c r="H3" s="369"/>
      <c r="I3" s="369"/>
      <c r="J3" s="369" t="s">
        <v>287</v>
      </c>
      <c r="K3" s="369"/>
    </row>
    <row r="4" spans="1:12" ht="14.5" customHeight="1" x14ac:dyDescent="0.35">
      <c r="A4" s="368"/>
      <c r="B4" s="365" t="s">
        <v>288</v>
      </c>
      <c r="C4" s="365" t="s">
        <v>289</v>
      </c>
      <c r="D4" s="365" t="s">
        <v>290</v>
      </c>
      <c r="E4" s="365" t="s">
        <v>291</v>
      </c>
      <c r="F4" s="365" t="s">
        <v>292</v>
      </c>
      <c r="G4" s="365" t="s">
        <v>293</v>
      </c>
      <c r="H4" s="370" t="s">
        <v>261</v>
      </c>
      <c r="I4" s="370" t="s">
        <v>262</v>
      </c>
      <c r="J4" s="370" t="s">
        <v>293</v>
      </c>
      <c r="K4" s="365" t="s">
        <v>8</v>
      </c>
    </row>
    <row r="5" spans="1:12" x14ac:dyDescent="0.35">
      <c r="A5" s="368"/>
      <c r="B5" s="365"/>
      <c r="C5" s="365"/>
      <c r="D5" s="365"/>
      <c r="E5" s="365"/>
      <c r="F5" s="365"/>
      <c r="G5" s="365"/>
      <c r="H5" s="370"/>
      <c r="I5" s="370"/>
      <c r="J5" s="370"/>
      <c r="K5" s="365"/>
    </row>
    <row r="6" spans="1:12" ht="16" x14ac:dyDescent="0.4">
      <c r="A6" s="72" t="s">
        <v>181</v>
      </c>
      <c r="B6" s="73"/>
      <c r="C6" s="73"/>
      <c r="D6" s="73"/>
      <c r="E6" s="73"/>
      <c r="F6" s="73"/>
      <c r="G6" s="73"/>
      <c r="H6" s="73"/>
      <c r="I6" s="73"/>
      <c r="J6" s="73"/>
      <c r="K6" s="73"/>
    </row>
    <row r="7" spans="1:12" x14ac:dyDescent="0.35">
      <c r="A7" s="7" t="s">
        <v>245</v>
      </c>
      <c r="B7" s="235">
        <v>20.348689599016502</v>
      </c>
      <c r="C7" s="235">
        <v>26.042218621025494</v>
      </c>
      <c r="D7" s="235">
        <v>31.735747643034482</v>
      </c>
      <c r="E7" s="235">
        <v>37.429276665043467</v>
      </c>
      <c r="F7" s="235">
        <v>43.122805687052463</v>
      </c>
      <c r="G7" s="237" t="s">
        <v>259</v>
      </c>
      <c r="H7" s="65" t="s">
        <v>305</v>
      </c>
      <c r="I7" s="65" t="s">
        <v>305</v>
      </c>
      <c r="J7" s="60">
        <v>0.625</v>
      </c>
      <c r="K7" s="66" t="s">
        <v>306</v>
      </c>
      <c r="L7" s="362"/>
    </row>
    <row r="8" spans="1:12" x14ac:dyDescent="0.35">
      <c r="A8" s="7" t="s">
        <v>246</v>
      </c>
      <c r="B8" s="235">
        <v>22.867006474171173</v>
      </c>
      <c r="C8" s="235">
        <v>28.87402588071879</v>
      </c>
      <c r="D8" s="235">
        <v>34.881045287266403</v>
      </c>
      <c r="E8" s="235">
        <v>40.888064693814016</v>
      </c>
      <c r="F8" s="235">
        <v>46.895084100361629</v>
      </c>
      <c r="G8" s="237" t="s">
        <v>259</v>
      </c>
      <c r="H8" s="65" t="s">
        <v>305</v>
      </c>
      <c r="I8" s="65" t="s">
        <v>305</v>
      </c>
      <c r="J8" s="60">
        <v>0.875</v>
      </c>
      <c r="K8" s="66" t="s">
        <v>307</v>
      </c>
      <c r="L8" s="362"/>
    </row>
    <row r="9" spans="1:12" ht="16" x14ac:dyDescent="0.4">
      <c r="A9" s="7" t="s">
        <v>247</v>
      </c>
      <c r="B9" s="235">
        <v>25.828233293684693</v>
      </c>
      <c r="C9" s="235">
        <v>31.835252700232306</v>
      </c>
      <c r="D9" s="235">
        <v>37.842272106779923</v>
      </c>
      <c r="E9" s="235">
        <v>43.849291513327529</v>
      </c>
      <c r="F9" s="235">
        <v>49.856310919875149</v>
      </c>
      <c r="G9" s="237" t="s">
        <v>259</v>
      </c>
      <c r="H9" s="65" t="s">
        <v>305</v>
      </c>
      <c r="I9" s="65" t="s">
        <v>305</v>
      </c>
      <c r="J9" s="60">
        <v>0.875</v>
      </c>
      <c r="K9" s="66" t="s">
        <v>307</v>
      </c>
      <c r="L9" s="70"/>
    </row>
    <row r="10" spans="1:12" x14ac:dyDescent="0.35">
      <c r="A10" s="7" t="s">
        <v>248</v>
      </c>
      <c r="B10" s="235">
        <v>30.978192979795161</v>
      </c>
      <c r="C10" s="235">
        <v>36.985212386342774</v>
      </c>
      <c r="D10" s="235">
        <v>42.992231792890394</v>
      </c>
      <c r="E10" s="235">
        <v>48.999251199438</v>
      </c>
      <c r="F10" s="235">
        <v>55.00627060598562</v>
      </c>
      <c r="G10" s="237" t="s">
        <v>259</v>
      </c>
      <c r="H10" s="65" t="s">
        <v>305</v>
      </c>
      <c r="I10" s="65" t="s">
        <v>305</v>
      </c>
      <c r="J10" s="57">
        <v>0.875</v>
      </c>
      <c r="K10" s="66" t="s">
        <v>307</v>
      </c>
      <c r="L10" s="3"/>
    </row>
    <row r="11" spans="1:12" x14ac:dyDescent="0.35">
      <c r="A11" s="7" t="s">
        <v>249</v>
      </c>
      <c r="B11" s="235">
        <v>36.353463402172963</v>
      </c>
      <c r="C11" s="235">
        <v>42.360482808720569</v>
      </c>
      <c r="D11" s="235">
        <v>48.367502215268189</v>
      </c>
      <c r="E11" s="235">
        <v>54.374521621815809</v>
      </c>
      <c r="F11" s="235">
        <v>60.381541028363415</v>
      </c>
      <c r="G11" s="237" t="s">
        <v>259</v>
      </c>
      <c r="H11" s="65" t="s">
        <v>305</v>
      </c>
      <c r="I11" s="65" t="s">
        <v>305</v>
      </c>
      <c r="J11" s="57">
        <v>0.875</v>
      </c>
      <c r="K11" s="66" t="s">
        <v>307</v>
      </c>
      <c r="L11" s="3"/>
    </row>
    <row r="12" spans="1:12" x14ac:dyDescent="0.35">
      <c r="A12" s="7" t="s">
        <v>250</v>
      </c>
      <c r="B12" s="235">
        <v>41.863685567627549</v>
      </c>
      <c r="C12" s="235">
        <v>48.311435573614759</v>
      </c>
      <c r="D12" s="235">
        <v>54.759185579601969</v>
      </c>
      <c r="E12" s="235">
        <v>61.206935585589179</v>
      </c>
      <c r="F12" s="235">
        <v>67.65468559157641</v>
      </c>
      <c r="G12" s="237" t="s">
        <v>259</v>
      </c>
      <c r="H12" s="65" t="s">
        <v>305</v>
      </c>
      <c r="I12" s="65" t="s">
        <v>309</v>
      </c>
      <c r="J12" s="57">
        <v>1.125</v>
      </c>
      <c r="K12" s="66" t="s">
        <v>308</v>
      </c>
      <c r="L12" s="3"/>
    </row>
    <row r="13" spans="1:12" ht="16" x14ac:dyDescent="0.4">
      <c r="A13" s="68" t="s">
        <v>183</v>
      </c>
      <c r="B13" s="36"/>
      <c r="C13" s="36"/>
      <c r="D13" s="36"/>
      <c r="E13" s="36"/>
      <c r="F13" s="36"/>
      <c r="G13" s="68"/>
      <c r="H13" s="68"/>
      <c r="I13" s="68"/>
      <c r="J13" s="240"/>
      <c r="K13" s="68"/>
      <c r="L13" s="56"/>
    </row>
    <row r="14" spans="1:12" x14ac:dyDescent="0.35">
      <c r="A14" s="238" t="s">
        <v>245</v>
      </c>
      <c r="B14" s="235">
        <v>19.66124643067856</v>
      </c>
      <c r="C14" s="235">
        <v>25.196939645118363</v>
      </c>
      <c r="D14" s="235">
        <v>30.732632859558162</v>
      </c>
      <c r="E14" s="235">
        <v>36.268326073997962</v>
      </c>
      <c r="F14" s="235">
        <v>41.804019288437765</v>
      </c>
      <c r="G14" s="237" t="s">
        <v>259</v>
      </c>
      <c r="H14" s="65" t="s">
        <v>305</v>
      </c>
      <c r="I14" s="65" t="s">
        <v>305</v>
      </c>
      <c r="J14" s="60">
        <v>0.625</v>
      </c>
      <c r="K14" s="66" t="s">
        <v>306</v>
      </c>
      <c r="L14" s="362"/>
    </row>
    <row r="15" spans="1:12" x14ac:dyDescent="0.35">
      <c r="A15" s="238" t="s">
        <v>246</v>
      </c>
      <c r="B15" s="235">
        <v>22.071778234799993</v>
      </c>
      <c r="C15" s="235">
        <v>27.883229639431839</v>
      </c>
      <c r="D15" s="235">
        <v>33.694681044063685</v>
      </c>
      <c r="E15" s="235">
        <v>39.506132448695539</v>
      </c>
      <c r="F15" s="235">
        <v>45.317583853327378</v>
      </c>
      <c r="G15" s="237" t="s">
        <v>259</v>
      </c>
      <c r="H15" s="65" t="s">
        <v>305</v>
      </c>
      <c r="I15" s="65" t="s">
        <v>305</v>
      </c>
      <c r="J15" s="60">
        <v>0.875</v>
      </c>
      <c r="K15" s="66" t="s">
        <v>307</v>
      </c>
      <c r="L15" s="362"/>
    </row>
    <row r="16" spans="1:12" ht="16" x14ac:dyDescent="0.4">
      <c r="A16" s="238" t="s">
        <v>247</v>
      </c>
      <c r="B16" s="235">
        <v>24.938919438909533</v>
      </c>
      <c r="C16" s="235">
        <v>30.750370843541383</v>
      </c>
      <c r="D16" s="235">
        <v>36.561822248173222</v>
      </c>
      <c r="E16" s="235">
        <v>42.373273652805075</v>
      </c>
      <c r="F16" s="235">
        <v>48.184725057436928</v>
      </c>
      <c r="G16" s="237" t="s">
        <v>259</v>
      </c>
      <c r="H16" s="65" t="s">
        <v>305</v>
      </c>
      <c r="I16" s="65" t="s">
        <v>305</v>
      </c>
      <c r="J16" s="60">
        <v>0.875</v>
      </c>
      <c r="K16" s="66" t="s">
        <v>307</v>
      </c>
      <c r="L16" s="70"/>
    </row>
    <row r="17" spans="1:12" x14ac:dyDescent="0.35">
      <c r="A17" s="238" t="s">
        <v>248</v>
      </c>
      <c r="B17" s="235">
        <v>29.925251967795692</v>
      </c>
      <c r="C17" s="235">
        <v>35.736703372427534</v>
      </c>
      <c r="D17" s="235">
        <v>41.548154777059388</v>
      </c>
      <c r="E17" s="235">
        <v>47.359606181691234</v>
      </c>
      <c r="F17" s="235">
        <v>53.171057586323087</v>
      </c>
      <c r="G17" s="237" t="s">
        <v>259</v>
      </c>
      <c r="H17" s="65" t="s">
        <v>305</v>
      </c>
      <c r="I17" s="65" t="s">
        <v>305</v>
      </c>
      <c r="J17" s="57">
        <v>0.875</v>
      </c>
      <c r="K17" s="66" t="s">
        <v>307</v>
      </c>
      <c r="L17" s="3"/>
    </row>
    <row r="18" spans="1:12" x14ac:dyDescent="0.35">
      <c r="A18" s="238" t="s">
        <v>249</v>
      </c>
      <c r="B18" s="235">
        <v>35.129736544820624</v>
      </c>
      <c r="C18" s="235">
        <v>40.941187949452463</v>
      </c>
      <c r="D18" s="235">
        <v>46.752639354084316</v>
      </c>
      <c r="E18" s="235">
        <v>52.564090758716169</v>
      </c>
      <c r="F18" s="235">
        <v>58.375542163348008</v>
      </c>
      <c r="G18" s="237" t="s">
        <v>259</v>
      </c>
      <c r="H18" s="65" t="s">
        <v>305</v>
      </c>
      <c r="I18" s="65" t="s">
        <v>305</v>
      </c>
      <c r="J18" s="57">
        <v>0.875</v>
      </c>
      <c r="K18" s="66" t="s">
        <v>307</v>
      </c>
      <c r="L18" s="3"/>
    </row>
    <row r="19" spans="1:12" x14ac:dyDescent="0.35">
      <c r="A19" s="238" t="s">
        <v>250</v>
      </c>
      <c r="B19" s="235">
        <v>40.425841201212926</v>
      </c>
      <c r="C19" s="235">
        <v>46.624976179114768</v>
      </c>
      <c r="D19" s="235">
        <v>52.82411115701661</v>
      </c>
      <c r="E19" s="235">
        <v>59.023246134918452</v>
      </c>
      <c r="F19" s="235">
        <v>65.222381112820301</v>
      </c>
      <c r="G19" s="237" t="s">
        <v>259</v>
      </c>
      <c r="H19" s="65" t="s">
        <v>305</v>
      </c>
      <c r="I19" s="65" t="s">
        <v>309</v>
      </c>
      <c r="J19" s="57">
        <v>1.125</v>
      </c>
      <c r="K19" s="66" t="s">
        <v>308</v>
      </c>
      <c r="L19" s="3"/>
    </row>
    <row r="20" spans="1:12" ht="16" x14ac:dyDescent="0.4">
      <c r="A20" s="68" t="s">
        <v>184</v>
      </c>
      <c r="B20" s="64"/>
      <c r="C20" s="64"/>
      <c r="D20" s="64"/>
      <c r="E20" s="64"/>
      <c r="F20" s="64"/>
      <c r="G20" s="65"/>
      <c r="H20" s="65"/>
      <c r="I20" s="65"/>
      <c r="J20" s="241"/>
      <c r="K20" s="65"/>
      <c r="L20" s="3"/>
    </row>
    <row r="21" spans="1:12" x14ac:dyDescent="0.35">
      <c r="A21" s="238" t="s">
        <v>245</v>
      </c>
      <c r="B21" s="235">
        <v>17.952685328917628</v>
      </c>
      <c r="C21" s="235">
        <v>22.994475230921914</v>
      </c>
      <c r="D21" s="235">
        <v>28.036265132926204</v>
      </c>
      <c r="E21" s="235">
        <v>33.078055034930486</v>
      </c>
      <c r="F21" s="235">
        <v>38.119844936934776</v>
      </c>
      <c r="G21" s="237" t="s">
        <v>259</v>
      </c>
      <c r="H21" s="65" t="s">
        <v>305</v>
      </c>
      <c r="I21" s="65" t="s">
        <v>305</v>
      </c>
      <c r="J21" s="60">
        <v>0.625</v>
      </c>
      <c r="K21" s="66" t="s">
        <v>306</v>
      </c>
      <c r="L21" s="362"/>
    </row>
    <row r="22" spans="1:12" x14ac:dyDescent="0.35">
      <c r="A22" s="238" t="s">
        <v>246</v>
      </c>
      <c r="B22" s="235">
        <v>20.15975289011071</v>
      </c>
      <c r="C22" s="235">
        <v>25.461628260166659</v>
      </c>
      <c r="D22" s="235">
        <v>30.763503630222605</v>
      </c>
      <c r="E22" s="235">
        <v>36.065379000278554</v>
      </c>
      <c r="F22" s="235">
        <v>41.367254370334507</v>
      </c>
      <c r="G22" s="237" t="s">
        <v>259</v>
      </c>
      <c r="H22" s="65" t="s">
        <v>305</v>
      </c>
      <c r="I22" s="65" t="s">
        <v>305</v>
      </c>
      <c r="J22" s="60">
        <v>0.875</v>
      </c>
      <c r="K22" s="66" t="s">
        <v>307</v>
      </c>
      <c r="L22" s="362"/>
    </row>
    <row r="23" spans="1:12" ht="16" x14ac:dyDescent="0.4">
      <c r="A23" s="238" t="s">
        <v>247</v>
      </c>
      <c r="B23" s="235">
        <v>22.774677745132763</v>
      </c>
      <c r="C23" s="235">
        <v>28.076553115188709</v>
      </c>
      <c r="D23" s="235">
        <v>33.378428485244655</v>
      </c>
      <c r="E23" s="235">
        <v>38.680303855300608</v>
      </c>
      <c r="F23" s="235">
        <v>43.982179225356553</v>
      </c>
      <c r="G23" s="237" t="s">
        <v>259</v>
      </c>
      <c r="H23" s="65" t="s">
        <v>305</v>
      </c>
      <c r="I23" s="65" t="s">
        <v>305</v>
      </c>
      <c r="J23" s="60">
        <v>0.875</v>
      </c>
      <c r="K23" s="66" t="s">
        <v>307</v>
      </c>
      <c r="L23" s="70"/>
    </row>
    <row r="24" spans="1:12" x14ac:dyDescent="0.35">
      <c r="A24" s="238" t="s">
        <v>248</v>
      </c>
      <c r="B24" s="235">
        <v>27.32237314517112</v>
      </c>
      <c r="C24" s="235">
        <v>32.624248515227066</v>
      </c>
      <c r="D24" s="235">
        <v>37.926123885283012</v>
      </c>
      <c r="E24" s="235">
        <v>43.227999255338958</v>
      </c>
      <c r="F24" s="235">
        <v>48.52987462539491</v>
      </c>
      <c r="G24" s="237" t="s">
        <v>259</v>
      </c>
      <c r="H24" s="65" t="s">
        <v>305</v>
      </c>
      <c r="I24" s="65" t="s">
        <v>305</v>
      </c>
      <c r="J24" s="57">
        <v>0.875</v>
      </c>
      <c r="K24" s="66" t="s">
        <v>307</v>
      </c>
      <c r="L24" s="3"/>
    </row>
    <row r="25" spans="1:12" x14ac:dyDescent="0.35">
      <c r="A25" s="238" t="s">
        <v>249</v>
      </c>
      <c r="B25" s="235">
        <v>32.069030218961146</v>
      </c>
      <c r="C25" s="235">
        <v>37.370905589017092</v>
      </c>
      <c r="D25" s="235">
        <v>42.672780959073037</v>
      </c>
      <c r="E25" s="235">
        <v>47.97465632912899</v>
      </c>
      <c r="F25" s="235">
        <v>53.276531699184943</v>
      </c>
      <c r="G25" s="237" t="s">
        <v>259</v>
      </c>
      <c r="H25" s="65" t="s">
        <v>305</v>
      </c>
      <c r="I25" s="65" t="s">
        <v>305</v>
      </c>
      <c r="J25" s="57">
        <v>0.875</v>
      </c>
      <c r="K25" s="66" t="s">
        <v>307</v>
      </c>
      <c r="L25" s="3"/>
    </row>
    <row r="26" spans="1:12" x14ac:dyDescent="0.35">
      <c r="A26" s="238" t="s">
        <v>250</v>
      </c>
      <c r="B26" s="235">
        <v>36.911317448164176</v>
      </c>
      <c r="C26" s="235">
        <v>42.578842388010401</v>
      </c>
      <c r="D26" s="235">
        <v>48.246367327856632</v>
      </c>
      <c r="E26" s="235">
        <v>53.913892267702849</v>
      </c>
      <c r="F26" s="235">
        <v>59.581417207549087</v>
      </c>
      <c r="G26" s="237" t="s">
        <v>259</v>
      </c>
      <c r="H26" s="65" t="s">
        <v>305</v>
      </c>
      <c r="I26" s="65" t="s">
        <v>309</v>
      </c>
      <c r="J26" s="57">
        <v>1.125</v>
      </c>
      <c r="K26" s="66" t="s">
        <v>308</v>
      </c>
      <c r="L26" s="3"/>
    </row>
    <row r="27" spans="1:12" x14ac:dyDescent="0.35">
      <c r="A27" s="363" t="s">
        <v>294</v>
      </c>
      <c r="B27" s="363"/>
      <c r="C27" s="364"/>
      <c r="D27" s="364"/>
      <c r="E27" s="364"/>
      <c r="F27" s="364"/>
      <c r="G27" s="364"/>
      <c r="H27" s="363"/>
      <c r="I27" s="363"/>
      <c r="J27" s="363"/>
      <c r="K27" s="363"/>
    </row>
    <row r="28" spans="1:12" x14ac:dyDescent="0.35">
      <c r="A28" s="67" t="s">
        <v>295</v>
      </c>
      <c r="B28" s="67"/>
      <c r="C28" s="67"/>
      <c r="D28" s="71"/>
      <c r="E28" s="67"/>
      <c r="F28" s="67"/>
      <c r="G28" s="67"/>
      <c r="H28" s="67"/>
      <c r="I28" s="67"/>
      <c r="J28" s="67"/>
      <c r="K28" s="67"/>
    </row>
    <row r="29" spans="1:12" ht="16.5" x14ac:dyDescent="0.45">
      <c r="A29" s="361" t="s">
        <v>296</v>
      </c>
      <c r="B29" s="361"/>
      <c r="C29" s="361"/>
      <c r="D29" s="361"/>
      <c r="E29" s="361"/>
      <c r="F29" s="361"/>
      <c r="G29" s="361"/>
      <c r="H29" s="361"/>
      <c r="I29" s="361"/>
      <c r="J29" s="361"/>
      <c r="K29" s="361"/>
    </row>
    <row r="30" spans="1:12" ht="16.5" x14ac:dyDescent="0.45">
      <c r="A30" s="361" t="s">
        <v>297</v>
      </c>
      <c r="B30" s="361"/>
      <c r="C30" s="361"/>
      <c r="D30" s="361"/>
      <c r="E30" s="361"/>
      <c r="F30" s="361"/>
      <c r="G30" s="361"/>
      <c r="H30" s="361"/>
      <c r="I30" s="361"/>
      <c r="J30" s="361"/>
      <c r="K30" s="361"/>
    </row>
    <row r="31" spans="1:12" ht="16.5" x14ac:dyDescent="0.45">
      <c r="A31" s="361" t="s">
        <v>298</v>
      </c>
      <c r="B31" s="361"/>
      <c r="C31" s="361"/>
      <c r="D31" s="361"/>
      <c r="E31" s="361"/>
      <c r="F31" s="361"/>
      <c r="G31" s="361"/>
      <c r="H31" s="361"/>
      <c r="I31" s="361"/>
      <c r="J31" s="361"/>
      <c r="K31" s="361"/>
    </row>
  </sheetData>
  <mergeCells count="22">
    <mergeCell ref="K4:K5"/>
    <mergeCell ref="A1:K1"/>
    <mergeCell ref="A3:A5"/>
    <mergeCell ref="B3:F3"/>
    <mergeCell ref="G3:I3"/>
    <mergeCell ref="J3:K3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A30:K30"/>
    <mergeCell ref="A31:K31"/>
    <mergeCell ref="L7:L8"/>
    <mergeCell ref="L14:L15"/>
    <mergeCell ref="L21:L22"/>
    <mergeCell ref="A27:K27"/>
    <mergeCell ref="A29:K2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4BB95-923B-4B1A-BBB8-3DDBFC9E5885}">
  <dimension ref="A1:I35"/>
  <sheetViews>
    <sheetView workbookViewId="0">
      <selection sqref="A1:H1"/>
    </sheetView>
  </sheetViews>
  <sheetFormatPr defaultColWidth="12.7265625" defaultRowHeight="14.5" x14ac:dyDescent="0.35"/>
  <cols>
    <col min="1" max="1" width="12.7265625" bestFit="1" customWidth="1"/>
    <col min="2" max="3" width="15.54296875" style="8" customWidth="1"/>
    <col min="4" max="4" width="12.7265625" style="8"/>
    <col min="5" max="5" width="12.7265625" style="2"/>
  </cols>
  <sheetData>
    <row r="1" spans="1:9" ht="18.5" x14ac:dyDescent="0.35">
      <c r="A1" s="360" t="s">
        <v>179</v>
      </c>
      <c r="B1" s="360"/>
      <c r="C1" s="360"/>
      <c r="D1" s="360"/>
      <c r="E1" s="360"/>
      <c r="F1" s="360"/>
      <c r="G1" s="360"/>
      <c r="H1" s="360"/>
      <c r="I1" s="59"/>
    </row>
    <row r="2" spans="1:9" ht="18.5" x14ac:dyDescent="0.35">
      <c r="A2" s="360" t="s">
        <v>254</v>
      </c>
      <c r="B2" s="360"/>
      <c r="C2" s="360"/>
      <c r="D2" s="360"/>
      <c r="E2" s="360"/>
      <c r="F2" s="360"/>
      <c r="G2" s="360"/>
      <c r="H2" s="360"/>
      <c r="I2" s="59"/>
    </row>
    <row r="3" spans="1:9" x14ac:dyDescent="0.35">
      <c r="A3" s="8"/>
    </row>
    <row r="4" spans="1:9" ht="14.5" customHeight="1" x14ac:dyDescent="0.35">
      <c r="A4" s="359" t="s">
        <v>150</v>
      </c>
      <c r="B4" s="353" t="s">
        <v>264</v>
      </c>
      <c r="C4" s="353"/>
      <c r="D4" s="353" t="s">
        <v>263</v>
      </c>
      <c r="E4" s="353"/>
      <c r="F4" s="353" t="s">
        <v>260</v>
      </c>
      <c r="G4" s="353"/>
      <c r="H4" s="359" t="s">
        <v>180</v>
      </c>
    </row>
    <row r="5" spans="1:9" x14ac:dyDescent="0.35">
      <c r="A5" s="359"/>
      <c r="B5" s="28" t="s">
        <v>261</v>
      </c>
      <c r="C5" s="28" t="s">
        <v>262</v>
      </c>
      <c r="D5" s="28" t="s">
        <v>261</v>
      </c>
      <c r="E5" s="29" t="s">
        <v>262</v>
      </c>
      <c r="F5" s="28" t="s">
        <v>261</v>
      </c>
      <c r="G5" s="28" t="s">
        <v>262</v>
      </c>
      <c r="H5" s="359"/>
    </row>
    <row r="6" spans="1:9" ht="16" x14ac:dyDescent="0.4">
      <c r="A6" s="68" t="s">
        <v>181</v>
      </c>
      <c r="B6" s="83"/>
      <c r="C6" s="68"/>
      <c r="D6" s="68"/>
      <c r="E6" s="68"/>
      <c r="F6" s="68"/>
      <c r="G6" s="68"/>
      <c r="H6" s="68"/>
    </row>
    <row r="7" spans="1:9" x14ac:dyDescent="0.35">
      <c r="A7" s="7" t="s">
        <v>239</v>
      </c>
      <c r="B7" s="28" t="s">
        <v>366</v>
      </c>
      <c r="C7" s="28" t="s">
        <v>354</v>
      </c>
      <c r="D7" s="28" t="s">
        <v>277</v>
      </c>
      <c r="E7" s="29" t="s">
        <v>277</v>
      </c>
      <c r="F7" s="28" t="s">
        <v>182</v>
      </c>
      <c r="G7" s="60" t="s">
        <v>182</v>
      </c>
      <c r="H7" s="28">
        <v>2</v>
      </c>
    </row>
    <row r="8" spans="1:9" x14ac:dyDescent="0.35">
      <c r="A8" s="7" t="s">
        <v>240</v>
      </c>
      <c r="B8" s="28" t="s">
        <v>353</v>
      </c>
      <c r="C8" s="28" t="s">
        <v>358</v>
      </c>
      <c r="D8" s="28" t="s">
        <v>277</v>
      </c>
      <c r="E8" s="29" t="s">
        <v>278</v>
      </c>
      <c r="F8" s="28" t="s">
        <v>182</v>
      </c>
      <c r="G8" s="60" t="s">
        <v>256</v>
      </c>
      <c r="H8" s="28">
        <v>2</v>
      </c>
    </row>
    <row r="9" spans="1:9" x14ac:dyDescent="0.35">
      <c r="A9" s="7" t="s">
        <v>241</v>
      </c>
      <c r="B9" s="28" t="s">
        <v>354</v>
      </c>
      <c r="C9" s="28" t="s">
        <v>359</v>
      </c>
      <c r="D9" s="28" t="s">
        <v>277</v>
      </c>
      <c r="E9" s="29" t="s">
        <v>278</v>
      </c>
      <c r="F9" s="28" t="s">
        <v>182</v>
      </c>
      <c r="G9" s="60" t="s">
        <v>256</v>
      </c>
      <c r="H9" s="28">
        <v>3</v>
      </c>
    </row>
    <row r="10" spans="1:9" x14ac:dyDescent="0.35">
      <c r="A10" s="7" t="s">
        <v>242</v>
      </c>
      <c r="B10" s="28" t="s">
        <v>354</v>
      </c>
      <c r="C10" s="28" t="s">
        <v>360</v>
      </c>
      <c r="D10" s="28" t="s">
        <v>278</v>
      </c>
      <c r="E10" s="29" t="s">
        <v>278</v>
      </c>
      <c r="F10" s="28" t="s">
        <v>256</v>
      </c>
      <c r="G10" s="60" t="s">
        <v>256</v>
      </c>
      <c r="H10" s="28">
        <v>4</v>
      </c>
    </row>
    <row r="11" spans="1:9" x14ac:dyDescent="0.35">
      <c r="A11" s="7" t="s">
        <v>243</v>
      </c>
      <c r="B11" s="28" t="s">
        <v>358</v>
      </c>
      <c r="C11" s="28" t="s">
        <v>361</v>
      </c>
      <c r="D11" s="28" t="s">
        <v>278</v>
      </c>
      <c r="E11" s="29" t="s">
        <v>279</v>
      </c>
      <c r="F11" s="28" t="s">
        <v>256</v>
      </c>
      <c r="G11" s="60" t="s">
        <v>256</v>
      </c>
      <c r="H11" s="28">
        <v>6</v>
      </c>
    </row>
    <row r="12" spans="1:9" x14ac:dyDescent="0.35">
      <c r="A12" s="7" t="s">
        <v>244</v>
      </c>
      <c r="B12" s="28" t="s">
        <v>359</v>
      </c>
      <c r="C12" s="28" t="s">
        <v>369</v>
      </c>
      <c r="D12" s="28" t="s">
        <v>279</v>
      </c>
      <c r="E12" s="29" t="s">
        <v>279</v>
      </c>
      <c r="F12" s="28" t="s">
        <v>256</v>
      </c>
      <c r="G12" s="60" t="s">
        <v>257</v>
      </c>
      <c r="H12" s="28">
        <v>6</v>
      </c>
    </row>
    <row r="13" spans="1:9" x14ac:dyDescent="0.35">
      <c r="A13" s="56"/>
      <c r="C13" s="2"/>
      <c r="D13" s="2"/>
      <c r="F13" s="56"/>
      <c r="G13" s="56"/>
      <c r="H13" s="56"/>
    </row>
    <row r="14" spans="1:9" ht="14.5" customHeight="1" x14ac:dyDescent="0.35">
      <c r="A14" s="359" t="s">
        <v>150</v>
      </c>
      <c r="B14" s="28" t="s">
        <v>264</v>
      </c>
      <c r="C14" s="29"/>
      <c r="D14" s="29" t="s">
        <v>263</v>
      </c>
      <c r="E14" s="29"/>
      <c r="F14" s="29" t="s">
        <v>260</v>
      </c>
      <c r="G14" s="29"/>
      <c r="H14" s="359" t="s">
        <v>180</v>
      </c>
    </row>
    <row r="15" spans="1:9" x14ac:dyDescent="0.35">
      <c r="A15" s="359"/>
      <c r="B15" s="28" t="s">
        <v>261</v>
      </c>
      <c r="C15" s="29" t="s">
        <v>262</v>
      </c>
      <c r="D15" s="29" t="s">
        <v>261</v>
      </c>
      <c r="E15" s="29" t="s">
        <v>262</v>
      </c>
      <c r="F15" s="29" t="s">
        <v>261</v>
      </c>
      <c r="G15" s="29" t="s">
        <v>262</v>
      </c>
      <c r="H15" s="359"/>
    </row>
    <row r="16" spans="1:9" ht="16" x14ac:dyDescent="0.4">
      <c r="A16" s="68" t="s">
        <v>183</v>
      </c>
      <c r="B16" s="83"/>
      <c r="C16" s="68"/>
      <c r="D16" s="68"/>
      <c r="E16" s="68"/>
      <c r="F16" s="68"/>
      <c r="G16" s="68"/>
      <c r="H16" s="68"/>
    </row>
    <row r="17" spans="1:8" x14ac:dyDescent="0.35">
      <c r="A17" s="7" t="s">
        <v>239</v>
      </c>
      <c r="B17" s="28" t="s">
        <v>353</v>
      </c>
      <c r="C17" s="28" t="s">
        <v>358</v>
      </c>
      <c r="D17" s="28" t="s">
        <v>273</v>
      </c>
      <c r="E17" s="29" t="s">
        <v>274</v>
      </c>
      <c r="F17" s="28" t="s">
        <v>182</v>
      </c>
      <c r="G17" s="61" t="s">
        <v>182</v>
      </c>
      <c r="H17" s="28">
        <v>2</v>
      </c>
    </row>
    <row r="18" spans="1:8" x14ac:dyDescent="0.35">
      <c r="A18" s="7" t="s">
        <v>240</v>
      </c>
      <c r="B18" s="28" t="s">
        <v>353</v>
      </c>
      <c r="C18" s="28" t="s">
        <v>359</v>
      </c>
      <c r="D18" s="28" t="s">
        <v>273</v>
      </c>
      <c r="E18" s="29" t="s">
        <v>274</v>
      </c>
      <c r="F18" s="28" t="s">
        <v>182</v>
      </c>
      <c r="G18" s="61" t="s">
        <v>256</v>
      </c>
      <c r="H18" s="28">
        <v>2</v>
      </c>
    </row>
    <row r="19" spans="1:8" x14ac:dyDescent="0.35">
      <c r="A19" s="7" t="s">
        <v>241</v>
      </c>
      <c r="B19" s="28" t="s">
        <v>354</v>
      </c>
      <c r="C19" s="28" t="s">
        <v>359</v>
      </c>
      <c r="D19" s="28" t="s">
        <v>274</v>
      </c>
      <c r="E19" s="29" t="s">
        <v>274</v>
      </c>
      <c r="F19" s="28" t="s">
        <v>256</v>
      </c>
      <c r="G19" s="61" t="s">
        <v>256</v>
      </c>
      <c r="H19" s="28">
        <v>3</v>
      </c>
    </row>
    <row r="20" spans="1:8" x14ac:dyDescent="0.35">
      <c r="A20" s="7" t="s">
        <v>242</v>
      </c>
      <c r="B20" s="28" t="s">
        <v>358</v>
      </c>
      <c r="C20" s="28" t="s">
        <v>360</v>
      </c>
      <c r="D20" s="28" t="s">
        <v>274</v>
      </c>
      <c r="E20" s="29" t="s">
        <v>275</v>
      </c>
      <c r="F20" s="28" t="s">
        <v>256</v>
      </c>
      <c r="G20" s="61" t="s">
        <v>256</v>
      </c>
      <c r="H20" s="28">
        <v>4</v>
      </c>
    </row>
    <row r="21" spans="1:8" x14ac:dyDescent="0.35">
      <c r="A21" s="7" t="s">
        <v>243</v>
      </c>
      <c r="B21" s="28" t="s">
        <v>358</v>
      </c>
      <c r="C21" s="28" t="s">
        <v>369</v>
      </c>
      <c r="D21" s="28" t="s">
        <v>275</v>
      </c>
      <c r="E21" s="29" t="s">
        <v>275</v>
      </c>
      <c r="F21" s="28" t="s">
        <v>256</v>
      </c>
      <c r="G21" s="61" t="s">
        <v>257</v>
      </c>
      <c r="H21" s="28">
        <v>6</v>
      </c>
    </row>
    <row r="22" spans="1:8" x14ac:dyDescent="0.35">
      <c r="A22" s="7" t="s">
        <v>244</v>
      </c>
      <c r="B22" s="28" t="s">
        <v>359</v>
      </c>
      <c r="C22" s="28" t="s">
        <v>372</v>
      </c>
      <c r="D22" s="28" t="s">
        <v>275</v>
      </c>
      <c r="E22" s="29" t="s">
        <v>276</v>
      </c>
      <c r="F22" s="28" t="s">
        <v>257</v>
      </c>
      <c r="G22" s="61" t="s">
        <v>257</v>
      </c>
      <c r="H22" s="28">
        <v>6</v>
      </c>
    </row>
    <row r="23" spans="1:8" x14ac:dyDescent="0.35">
      <c r="A23" s="3"/>
      <c r="F23" s="8"/>
      <c r="G23" s="55"/>
      <c r="H23" s="8"/>
    </row>
    <row r="24" spans="1:8" ht="14.5" customHeight="1" x14ac:dyDescent="0.35">
      <c r="A24" s="359" t="s">
        <v>150</v>
      </c>
      <c r="B24" s="355" t="s">
        <v>264</v>
      </c>
      <c r="C24" s="355"/>
      <c r="D24" s="355" t="s">
        <v>263</v>
      </c>
      <c r="E24" s="355"/>
      <c r="F24" s="355" t="s">
        <v>260</v>
      </c>
      <c r="G24" s="355"/>
      <c r="H24" s="359" t="s">
        <v>180</v>
      </c>
    </row>
    <row r="25" spans="1:8" x14ac:dyDescent="0.35">
      <c r="A25" s="359"/>
      <c r="B25" s="28" t="s">
        <v>261</v>
      </c>
      <c r="C25" s="29" t="s">
        <v>262</v>
      </c>
      <c r="D25" s="29" t="s">
        <v>261</v>
      </c>
      <c r="E25" s="29" t="s">
        <v>262</v>
      </c>
      <c r="F25" s="29" t="s">
        <v>261</v>
      </c>
      <c r="G25" s="29" t="s">
        <v>262</v>
      </c>
      <c r="H25" s="359"/>
    </row>
    <row r="26" spans="1:8" ht="16" x14ac:dyDescent="0.4">
      <c r="A26" s="72" t="s">
        <v>184</v>
      </c>
      <c r="B26" s="234"/>
      <c r="C26" s="73"/>
      <c r="D26" s="73"/>
      <c r="E26" s="73"/>
      <c r="F26" s="73"/>
      <c r="G26" s="73"/>
      <c r="H26" s="74"/>
    </row>
    <row r="27" spans="1:8" x14ac:dyDescent="0.35">
      <c r="A27" s="7" t="s">
        <v>239</v>
      </c>
      <c r="B27" s="28" t="s">
        <v>374</v>
      </c>
      <c r="C27" s="28" t="s">
        <v>358</v>
      </c>
      <c r="D27" s="28" t="s">
        <v>273</v>
      </c>
      <c r="E27" s="29" t="s">
        <v>273</v>
      </c>
      <c r="F27" s="28" t="s">
        <v>182</v>
      </c>
      <c r="G27" s="28" t="s">
        <v>182</v>
      </c>
      <c r="H27" s="28">
        <v>2</v>
      </c>
    </row>
    <row r="28" spans="1:8" x14ac:dyDescent="0.35">
      <c r="A28" s="7" t="s">
        <v>240</v>
      </c>
      <c r="B28" s="28" t="s">
        <v>375</v>
      </c>
      <c r="C28" s="28" t="s">
        <v>359</v>
      </c>
      <c r="D28" s="28" t="s">
        <v>273</v>
      </c>
      <c r="E28" s="29" t="s">
        <v>274</v>
      </c>
      <c r="F28" s="28" t="s">
        <v>182</v>
      </c>
      <c r="G28" s="28" t="s">
        <v>256</v>
      </c>
      <c r="H28" s="28">
        <v>2</v>
      </c>
    </row>
    <row r="29" spans="1:8" x14ac:dyDescent="0.35">
      <c r="A29" s="7" t="s">
        <v>241</v>
      </c>
      <c r="B29" s="28" t="s">
        <v>375</v>
      </c>
      <c r="C29" s="28" t="s">
        <v>360</v>
      </c>
      <c r="D29" s="28" t="s">
        <v>274</v>
      </c>
      <c r="E29" s="29" t="s">
        <v>274</v>
      </c>
      <c r="F29" s="28" t="s">
        <v>182</v>
      </c>
      <c r="G29" s="28" t="s">
        <v>256</v>
      </c>
      <c r="H29" s="28">
        <v>3</v>
      </c>
    </row>
    <row r="30" spans="1:8" x14ac:dyDescent="0.35">
      <c r="A30" s="7" t="s">
        <v>242</v>
      </c>
      <c r="B30" s="28" t="s">
        <v>376</v>
      </c>
      <c r="C30" s="28" t="s">
        <v>360</v>
      </c>
      <c r="D30" s="28" t="s">
        <v>274</v>
      </c>
      <c r="E30" s="29" t="s">
        <v>275</v>
      </c>
      <c r="F30" s="28" t="s">
        <v>256</v>
      </c>
      <c r="G30" s="29" t="s">
        <v>256</v>
      </c>
      <c r="H30" s="28">
        <v>4</v>
      </c>
    </row>
    <row r="31" spans="1:8" x14ac:dyDescent="0.35">
      <c r="A31" s="7" t="s">
        <v>243</v>
      </c>
      <c r="B31" s="28" t="s">
        <v>377</v>
      </c>
      <c r="C31" s="28" t="s">
        <v>369</v>
      </c>
      <c r="D31" s="28" t="s">
        <v>274</v>
      </c>
      <c r="E31" s="29" t="s">
        <v>275</v>
      </c>
      <c r="F31" s="28" t="s">
        <v>256</v>
      </c>
      <c r="G31" s="29" t="s">
        <v>257</v>
      </c>
      <c r="H31" s="28">
        <v>6</v>
      </c>
    </row>
    <row r="32" spans="1:8" x14ac:dyDescent="0.35">
      <c r="A32" s="7" t="s">
        <v>244</v>
      </c>
      <c r="B32" s="28" t="s">
        <v>378</v>
      </c>
      <c r="C32" s="28" t="s">
        <v>373</v>
      </c>
      <c r="D32" s="28" t="s">
        <v>275</v>
      </c>
      <c r="E32" s="29" t="s">
        <v>275</v>
      </c>
      <c r="F32" s="28" t="s">
        <v>256</v>
      </c>
      <c r="G32" s="29" t="s">
        <v>257</v>
      </c>
      <c r="H32" s="28">
        <v>6</v>
      </c>
    </row>
    <row r="33" spans="1:6" x14ac:dyDescent="0.35">
      <c r="A33" s="356" t="s">
        <v>160</v>
      </c>
      <c r="B33" s="357"/>
      <c r="C33" s="357"/>
      <c r="D33" s="357"/>
      <c r="E33" s="357"/>
      <c r="F33" s="357"/>
    </row>
    <row r="34" spans="1:6" x14ac:dyDescent="0.35">
      <c r="A34" s="336" t="s">
        <v>223</v>
      </c>
      <c r="B34" s="336"/>
      <c r="C34" s="336"/>
      <c r="D34" s="336"/>
      <c r="E34" s="336"/>
      <c r="F34" s="336"/>
    </row>
    <row r="35" spans="1:6" x14ac:dyDescent="0.35">
      <c r="A35" s="358" t="s">
        <v>405</v>
      </c>
      <c r="B35" s="358"/>
      <c r="C35" s="358"/>
      <c r="D35" s="358"/>
      <c r="E35" s="358"/>
      <c r="F35" s="358"/>
    </row>
  </sheetData>
  <mergeCells count="17">
    <mergeCell ref="A1:H1"/>
    <mergeCell ref="A2:H2"/>
    <mergeCell ref="H24:H25"/>
    <mergeCell ref="A33:F33"/>
    <mergeCell ref="A34:F34"/>
    <mergeCell ref="F4:G4"/>
    <mergeCell ref="H4:H5"/>
    <mergeCell ref="A14:A15"/>
    <mergeCell ref="H14:H15"/>
    <mergeCell ref="A4:A5"/>
    <mergeCell ref="B4:C4"/>
    <mergeCell ref="D4:E4"/>
    <mergeCell ref="A35:F35"/>
    <mergeCell ref="A24:A25"/>
    <mergeCell ref="B24:C24"/>
    <mergeCell ref="D24:E24"/>
    <mergeCell ref="F24:G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</vt:i4>
      </vt:variant>
    </vt:vector>
  </HeadingPairs>
  <TitlesOfParts>
    <vt:vector size="15" baseType="lpstr">
      <vt:lpstr>Nomenclature</vt:lpstr>
      <vt:lpstr>Engineering</vt:lpstr>
      <vt:lpstr>Engineering Notes</vt:lpstr>
      <vt:lpstr>LAYOUT</vt:lpstr>
      <vt:lpstr>Application Electrical AIR </vt:lpstr>
      <vt:lpstr>Application Electrical ED</vt:lpstr>
      <vt:lpstr>Nozzle TXV AIR</vt:lpstr>
      <vt:lpstr>LOOSE AIR</vt:lpstr>
      <vt:lpstr>Nozzle TXV ED</vt:lpstr>
      <vt:lpstr>LOOSE ED</vt:lpstr>
      <vt:lpstr>Specifications</vt:lpstr>
      <vt:lpstr>AWEF</vt:lpstr>
      <vt:lpstr>Dimensionals</vt:lpstr>
      <vt:lpstr>Submittal</vt:lpstr>
      <vt:lpstr>Submittal!Print_Area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Nicholas Smith</dc:creator>
  <cp:lastModifiedBy>Sarah Womack</cp:lastModifiedBy>
  <cp:lastPrinted>2026-02-23T17:29:42Z</cp:lastPrinted>
  <dcterms:created xsi:type="dcterms:W3CDTF">2025-02-11T14:32:14Z</dcterms:created>
  <dcterms:modified xsi:type="dcterms:W3CDTF">2026-02-27T18:02:53Z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2a46355-4d07-4939-a6f8-8ba816b56327_Enabled">
    <vt:lpwstr>true</vt:lpwstr>
  </property>
  <property fmtid="{D5CDD505-2E9C-101B-9397-08002B2CF9AE}" pid="3" name="MSIP_Label_82a46355-4d07-4939-a6f8-8ba816b56327_SetDate">
    <vt:lpwstr>2025-02-11T14:37:00Z</vt:lpwstr>
  </property>
  <property fmtid="{D5CDD505-2E9C-101B-9397-08002B2CF9AE}" pid="4" name="MSIP_Label_82a46355-4d07-4939-a6f8-8ba816b56327_Method">
    <vt:lpwstr>Standard</vt:lpwstr>
  </property>
  <property fmtid="{D5CDD505-2E9C-101B-9397-08002B2CF9AE}" pid="5" name="MSIP_Label_82a46355-4d07-4939-a6f8-8ba816b56327_Name">
    <vt:lpwstr>Internal Use Only</vt:lpwstr>
  </property>
  <property fmtid="{D5CDD505-2E9C-101B-9397-08002B2CF9AE}" pid="6" name="MSIP_Label_82a46355-4d07-4939-a6f8-8ba816b56327_SiteId">
    <vt:lpwstr>c9f9d6eb-ac24-4f8d-ba12-8aca79668852</vt:lpwstr>
  </property>
  <property fmtid="{D5CDD505-2E9C-101B-9397-08002B2CF9AE}" pid="7" name="MSIP_Label_82a46355-4d07-4939-a6f8-8ba816b56327_ActionId">
    <vt:lpwstr>7c8ccfed-0710-4a3e-8052-088bd0c655c0</vt:lpwstr>
  </property>
  <property fmtid="{D5CDD505-2E9C-101B-9397-08002B2CF9AE}" pid="8" name="MSIP_Label_82a46355-4d07-4939-a6f8-8ba816b56327_ContentBits">
    <vt:lpwstr>0</vt:lpwstr>
  </property>
</Properties>
</file>